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09B2AFA-5426-4A33-837C-0A1E0625BE41}" xr6:coauthVersionLast="45" xr6:coauthVersionMax="45" xr10:uidLastSave="{00000000-0000-0000-0000-000000000000}"/>
  <bookViews>
    <workbookView xWindow="-120" yWindow="-120" windowWidth="29040" windowHeight="15840" xr2:uid="{9361CE29-DD65-46F2-A43F-08F36F622B8E}"/>
  </bookViews>
  <sheets>
    <sheet name="สถิติ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5" i="1" l="1"/>
  <c r="P152" i="1"/>
  <c r="S11" i="1" s="1"/>
  <c r="O152" i="1"/>
  <c r="N152" i="1"/>
  <c r="M152" i="1"/>
  <c r="L152" i="1"/>
  <c r="K152" i="1"/>
  <c r="J152" i="1"/>
  <c r="I152" i="1"/>
  <c r="H152" i="1"/>
  <c r="G152" i="1"/>
  <c r="F152" i="1"/>
  <c r="E152" i="1"/>
  <c r="D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P151" i="1" s="1"/>
  <c r="Q151" i="1" s="1"/>
  <c r="P148" i="1"/>
  <c r="P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P144" i="1"/>
  <c r="P146" i="1" s="1"/>
  <c r="P143" i="1"/>
  <c r="S3" i="1" s="1"/>
  <c r="P139" i="1"/>
  <c r="P136" i="1" s="1"/>
  <c r="R11" i="1" s="1"/>
  <c r="O136" i="1"/>
  <c r="N136" i="1"/>
  <c r="M136" i="1"/>
  <c r="L136" i="1"/>
  <c r="K136" i="1"/>
  <c r="J136" i="1"/>
  <c r="I136" i="1"/>
  <c r="H136" i="1"/>
  <c r="G136" i="1"/>
  <c r="F136" i="1"/>
  <c r="E136" i="1"/>
  <c r="D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P135" i="1" s="1"/>
  <c r="Q135" i="1" s="1"/>
  <c r="P132" i="1"/>
  <c r="R8" i="1" s="1"/>
  <c r="P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P128" i="1"/>
  <c r="P130" i="1" s="1"/>
  <c r="P127" i="1"/>
  <c r="R3" i="1" s="1"/>
  <c r="P123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P117" i="1"/>
  <c r="P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P113" i="1"/>
  <c r="P115" i="1" s="1"/>
  <c r="P112" i="1"/>
  <c r="Q3" i="1" s="1"/>
  <c r="P108" i="1"/>
  <c r="P105" i="1" s="1"/>
  <c r="P11" i="1" s="1"/>
  <c r="O105" i="1"/>
  <c r="N105" i="1"/>
  <c r="M105" i="1"/>
  <c r="L105" i="1"/>
  <c r="K105" i="1"/>
  <c r="J105" i="1"/>
  <c r="I105" i="1"/>
  <c r="H105" i="1"/>
  <c r="G105" i="1"/>
  <c r="F105" i="1"/>
  <c r="E105" i="1"/>
  <c r="D105" i="1"/>
  <c r="P102" i="1"/>
  <c r="P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P99" i="1"/>
  <c r="P4" i="1" s="1"/>
  <c r="P5" i="1" s="1"/>
  <c r="P98" i="1"/>
  <c r="P93" i="1"/>
  <c r="O90" i="1"/>
  <c r="N90" i="1"/>
  <c r="M90" i="1"/>
  <c r="L90" i="1"/>
  <c r="K90" i="1"/>
  <c r="J90" i="1"/>
  <c r="I90" i="1"/>
  <c r="H90" i="1"/>
  <c r="G90" i="1"/>
  <c r="F90" i="1"/>
  <c r="E90" i="1"/>
  <c r="D90" i="1"/>
  <c r="Q88" i="1"/>
  <c r="P87" i="1"/>
  <c r="P86" i="1"/>
  <c r="P90" i="1" s="1"/>
  <c r="O11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P84" i="1"/>
  <c r="P83" i="1"/>
  <c r="P79" i="1"/>
  <c r="P76" i="1" s="1"/>
  <c r="N11" i="1" s="1"/>
  <c r="O76" i="1"/>
  <c r="N76" i="1"/>
  <c r="M76" i="1"/>
  <c r="L76" i="1"/>
  <c r="K76" i="1"/>
  <c r="J76" i="1"/>
  <c r="I76" i="1"/>
  <c r="H76" i="1"/>
  <c r="G76" i="1"/>
  <c r="F76" i="1"/>
  <c r="E76" i="1"/>
  <c r="D76" i="1"/>
  <c r="P73" i="1"/>
  <c r="N8" i="1" s="1"/>
  <c r="P72" i="1"/>
  <c r="O71" i="1"/>
  <c r="N71" i="1"/>
  <c r="M71" i="1"/>
  <c r="L71" i="1"/>
  <c r="K71" i="1"/>
  <c r="J71" i="1"/>
  <c r="I71" i="1"/>
  <c r="H71" i="1"/>
  <c r="G71" i="1"/>
  <c r="F71" i="1"/>
  <c r="E71" i="1"/>
  <c r="D71" i="1"/>
  <c r="P70" i="1"/>
  <c r="P71" i="1" s="1"/>
  <c r="P69" i="1"/>
  <c r="P64" i="1"/>
  <c r="P61" i="1"/>
  <c r="M11" i="1" s="1"/>
  <c r="O61" i="1"/>
  <c r="N61" i="1"/>
  <c r="M61" i="1"/>
  <c r="L61" i="1"/>
  <c r="K61" i="1"/>
  <c r="J61" i="1"/>
  <c r="I61" i="1"/>
  <c r="H61" i="1"/>
  <c r="G61" i="1"/>
  <c r="F61" i="1"/>
  <c r="E61" i="1"/>
  <c r="D61" i="1"/>
  <c r="P58" i="1"/>
  <c r="P57" i="1"/>
  <c r="O56" i="1"/>
  <c r="N56" i="1"/>
  <c r="M56" i="1"/>
  <c r="L56" i="1"/>
  <c r="K56" i="1"/>
  <c r="J56" i="1"/>
  <c r="I56" i="1"/>
  <c r="H56" i="1"/>
  <c r="G56" i="1"/>
  <c r="F56" i="1"/>
  <c r="E56" i="1"/>
  <c r="D56" i="1"/>
  <c r="P55" i="1"/>
  <c r="P56" i="1" s="1"/>
  <c r="P54" i="1"/>
  <c r="M3" i="1" s="1"/>
  <c r="P50" i="1"/>
  <c r="O47" i="1"/>
  <c r="N47" i="1"/>
  <c r="P44" i="1"/>
  <c r="P43" i="1"/>
  <c r="P47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41" i="1"/>
  <c r="P40" i="1"/>
  <c r="P34" i="1"/>
  <c r="Q33" i="1"/>
  <c r="P33" i="1"/>
  <c r="P35" i="1" s="1"/>
  <c r="P32" i="1"/>
  <c r="O31" i="1"/>
  <c r="N31" i="1"/>
  <c r="M31" i="1"/>
  <c r="L31" i="1"/>
  <c r="K31" i="1"/>
  <c r="J31" i="1"/>
  <c r="I31" i="1"/>
  <c r="H31" i="1"/>
  <c r="G31" i="1"/>
  <c r="F31" i="1"/>
  <c r="E31" i="1"/>
  <c r="D31" i="1"/>
  <c r="P30" i="1"/>
  <c r="P31" i="1" s="1"/>
  <c r="P29" i="1"/>
  <c r="Q25" i="1"/>
  <c r="P24" i="1"/>
  <c r="P23" i="1"/>
  <c r="P22" i="1"/>
  <c r="P21" i="1"/>
  <c r="O20" i="1"/>
  <c r="N20" i="1"/>
  <c r="M20" i="1"/>
  <c r="L20" i="1"/>
  <c r="G20" i="1"/>
  <c r="F20" i="1"/>
  <c r="E20" i="1"/>
  <c r="D20" i="1"/>
  <c r="P20" i="1" s="1"/>
  <c r="P19" i="1"/>
  <c r="P18" i="1"/>
  <c r="Q11" i="1"/>
  <c r="L11" i="1"/>
  <c r="E11" i="1"/>
  <c r="D11" i="1"/>
  <c r="S10" i="1"/>
  <c r="R10" i="1"/>
  <c r="Q10" i="1"/>
  <c r="P10" i="1"/>
  <c r="O10" i="1"/>
  <c r="N10" i="1"/>
  <c r="M10" i="1"/>
  <c r="K10" i="1"/>
  <c r="J10" i="1"/>
  <c r="I10" i="1"/>
  <c r="H10" i="1"/>
  <c r="G10" i="1"/>
  <c r="S9" i="1"/>
  <c r="R9" i="1"/>
  <c r="Q9" i="1"/>
  <c r="P9" i="1"/>
  <c r="O9" i="1"/>
  <c r="N9" i="1"/>
  <c r="M9" i="1"/>
  <c r="S8" i="1"/>
  <c r="Q8" i="1"/>
  <c r="P8" i="1"/>
  <c r="O8" i="1"/>
  <c r="M8" i="1"/>
  <c r="S7" i="1"/>
  <c r="R7" i="1"/>
  <c r="Q7" i="1"/>
  <c r="P7" i="1"/>
  <c r="N7" i="1"/>
  <c r="M7" i="1"/>
  <c r="Q6" i="1"/>
  <c r="L6" i="1"/>
  <c r="K6" i="1"/>
  <c r="J6" i="1"/>
  <c r="I6" i="1"/>
  <c r="H6" i="1"/>
  <c r="G6" i="1"/>
  <c r="F6" i="1"/>
  <c r="E6" i="1"/>
  <c r="D6" i="1"/>
  <c r="R5" i="1"/>
  <c r="O5" i="1"/>
  <c r="L5" i="1"/>
  <c r="K5" i="1"/>
  <c r="J5" i="1"/>
  <c r="I5" i="1"/>
  <c r="H5" i="1"/>
  <c r="G5" i="1"/>
  <c r="F5" i="1"/>
  <c r="E5" i="1"/>
  <c r="D5" i="1"/>
  <c r="S4" i="1"/>
  <c r="S5" i="1" s="1"/>
  <c r="R4" i="1"/>
  <c r="O4" i="1"/>
  <c r="O6" i="1" s="1"/>
  <c r="N4" i="1"/>
  <c r="N6" i="1" s="1"/>
  <c r="M4" i="1"/>
  <c r="M6" i="1" s="1"/>
  <c r="P3" i="1"/>
  <c r="O3" i="1"/>
  <c r="N3" i="1"/>
  <c r="Q4" i="1" l="1"/>
  <c r="Q5" i="1" s="1"/>
  <c r="M5" i="1"/>
  <c r="P129" i="1"/>
  <c r="R6" i="1" s="1"/>
  <c r="N5" i="1"/>
  <c r="O7" i="1"/>
  <c r="P100" i="1"/>
  <c r="P6" i="1" s="1"/>
  <c r="P145" i="1"/>
  <c r="S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jlibra</author>
    <author>rtaf</author>
    <author>user</author>
    <author>POP</author>
  </authors>
  <commentList>
    <comment ref="M8" authorId="0" shapeId="0" xr:uid="{51B1B92A-29CB-451E-B5DF-2D52AC789997}">
      <text>
        <r>
          <rPr>
            <b/>
            <sz val="9"/>
            <color indexed="81"/>
            <rFont val="Tahoma"/>
            <family val="2"/>
          </rPr>
          <t>jlibra:</t>
        </r>
        <r>
          <rPr>
            <sz val="9"/>
            <color indexed="81"/>
            <rFont val="Tahoma"/>
            <family val="2"/>
          </rPr>
          <t xml:space="preserve">
กรอกยอดผิดไป ต้องเปลี่ยนข้อมูลที่ให้ที่อื่นด้วย
</t>
        </r>
      </text>
    </comment>
    <comment ref="F47" authorId="1" shapeId="0" xr:uid="{B392219E-429A-4A5E-9D08-0C20F52E6DA3}">
      <text>
        <r>
          <rPr>
            <b/>
            <sz val="9"/>
            <color indexed="81"/>
            <rFont val="Tahoma"/>
            <family val="2"/>
          </rPr>
          <t>rtaf:</t>
        </r>
        <r>
          <rPr>
            <sz val="9"/>
            <color indexed="81"/>
            <rFont val="Tahoma"/>
            <family val="2"/>
          </rPr>
          <t xml:space="preserve">
อัตราผู้ป่วยในตาย  สูตรคือ
จำนวนผู้ในตาย*100 / จำนวนผู้ป่วยในจำหน่าย</t>
        </r>
      </text>
    </comment>
    <comment ref="D57" authorId="2" shapeId="0" xr:uid="{E1DCD93C-91F3-4628-814A-47E1DCCA872A}">
      <text>
        <r>
          <rPr>
            <b/>
            <sz val="9"/>
            <color indexed="81"/>
            <rFont val="Tahoma"/>
            <family val="2"/>
          </rPr>
          <t xml:space="preserve">user: 
</t>
        </r>
        <r>
          <rPr>
            <sz val="9"/>
            <color indexed="81"/>
            <rFont val="Tahoma"/>
            <family val="2"/>
          </rPr>
          <t>ตัวเลขของเวชสถิติ ตุลาคม 2557 =1,793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7" authorId="2" shapeId="0" xr:uid="{215CF3B7-E451-4B6D-BE7C-A75DFD99FAC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ตัวเลขของเวชสถิติ มิถุนายน 2558 = 1,665</t>
        </r>
      </text>
    </comment>
    <comment ref="F61" authorId="1" shapeId="0" xr:uid="{523E0E77-5EC1-4104-BC4D-B157B892BA78}">
      <text>
        <r>
          <rPr>
            <b/>
            <sz val="9"/>
            <color indexed="81"/>
            <rFont val="Tahoma"/>
            <family val="2"/>
          </rPr>
          <t>rtaf:</t>
        </r>
        <r>
          <rPr>
            <sz val="9"/>
            <color indexed="81"/>
            <rFont val="Tahoma"/>
            <family val="2"/>
          </rPr>
          <t xml:space="preserve">
อัตราผู้ป่วยในตาย  สูตรคือ
จำนวนผู้ในตาย*100 / จำนวนผู้ป่วยในจำหน่าย</t>
        </r>
      </text>
    </comment>
    <comment ref="F76" authorId="1" shapeId="0" xr:uid="{86014025-4A64-4FEA-8E01-EB2A26CD81BB}">
      <text>
        <r>
          <rPr>
            <b/>
            <sz val="9"/>
            <color indexed="81"/>
            <rFont val="Tahoma"/>
            <family val="2"/>
          </rPr>
          <t>rtaf:</t>
        </r>
        <r>
          <rPr>
            <sz val="9"/>
            <color indexed="81"/>
            <rFont val="Tahoma"/>
            <family val="2"/>
          </rPr>
          <t xml:space="preserve">
อัตราผู้ป่วยในตาย  สูตรคือ
จำนวนผู้ในตาย*100 / จำนวนผู้ป่วยในจำหน่าย</t>
        </r>
      </text>
    </comment>
    <comment ref="F90" authorId="1" shapeId="0" xr:uid="{1C066122-6752-46BA-A296-4E142A205D03}">
      <text>
        <r>
          <rPr>
            <b/>
            <sz val="9"/>
            <color indexed="81"/>
            <rFont val="Tahoma"/>
            <family val="2"/>
          </rPr>
          <t>rtaf:</t>
        </r>
        <r>
          <rPr>
            <sz val="9"/>
            <color indexed="81"/>
            <rFont val="Tahoma"/>
            <family val="2"/>
          </rPr>
          <t xml:space="preserve">
อัตราผู้ป่วยในตาย  สูตรคือ
จำนวนผู้ในตาย*100 / จำนวนผู้ป่วยในจำหน่าย</t>
        </r>
      </text>
    </comment>
    <comment ref="F105" authorId="1" shapeId="0" xr:uid="{3B1EE859-E414-465E-A858-079D7740F1D1}">
      <text>
        <r>
          <rPr>
            <b/>
            <sz val="9"/>
            <color indexed="81"/>
            <rFont val="Tahoma"/>
            <family val="2"/>
          </rPr>
          <t>rtaf:</t>
        </r>
        <r>
          <rPr>
            <sz val="9"/>
            <color indexed="81"/>
            <rFont val="Tahoma"/>
            <family val="2"/>
          </rPr>
          <t xml:space="preserve">
อัตราผู้ป่วยในตาย  สูตรคือ
จำนวนผู้ในตาย*100 / จำนวนผู้ป่วยในจำหน่าย</t>
        </r>
      </text>
    </comment>
    <comment ref="P114" authorId="3" shapeId="0" xr:uid="{F28FF933-D2A2-42D5-9B78-BAE211059EF8}">
      <text>
        <r>
          <rPr>
            <b/>
            <sz val="9"/>
            <color indexed="81"/>
            <rFont val="Tahoma"/>
            <family val="2"/>
          </rPr>
          <t xml:space="preserve">PoP 
เปลี่ยนสูตร /..จน.วัน..
 </t>
        </r>
      </text>
    </comment>
    <comment ref="B118" authorId="0" shapeId="0" xr:uid="{3BAF7575-CABA-4DF6-B2BB-A10971096F65}">
      <text>
        <r>
          <rPr>
            <b/>
            <sz val="9"/>
            <color indexed="81"/>
            <rFont val="Tahoma"/>
            <family val="2"/>
          </rPr>
          <t xml:space="preserve">na:เอา ผลรวมวันนอนที่ ไม่รวม Z380
</t>
        </r>
      </text>
    </comment>
    <comment ref="B119" authorId="0" shapeId="0" xr:uid="{DA903814-9B15-4EE3-A2C2-BF2707C773D4}">
      <text>
        <r>
          <rPr>
            <b/>
            <sz val="9"/>
            <color indexed="81"/>
            <rFont val="Tahoma"/>
            <family val="2"/>
          </rPr>
          <t>na:</t>
        </r>
        <r>
          <rPr>
            <sz val="9"/>
            <color indexed="81"/>
            <rFont val="Tahoma"/>
            <family val="2"/>
          </rPr>
          <t xml:space="preserve">
คิดที่  คน หาร วันนอน ไม่รวม Z380
</t>
        </r>
      </text>
    </comment>
    <comment ref="F120" authorId="1" shapeId="0" xr:uid="{1C439370-0417-4F2B-B9A2-AF7CD26A5492}">
      <text>
        <r>
          <rPr>
            <b/>
            <sz val="9"/>
            <color indexed="81"/>
            <rFont val="Tahoma"/>
            <family val="2"/>
          </rPr>
          <t>rtaf:</t>
        </r>
        <r>
          <rPr>
            <sz val="9"/>
            <color indexed="81"/>
            <rFont val="Tahoma"/>
            <family val="2"/>
          </rPr>
          <t xml:space="preserve">
อัตราผู้ป่วยในตาย  สูตรคือ
จำนวนผู้ในตาย*100 / จำนวนผู้ป่วยในจำหน่าย</t>
        </r>
      </text>
    </comment>
    <comment ref="B127" authorId="0" shapeId="0" xr:uid="{3CECA20D-2A8D-4CFC-BD8B-4C402CFF643D}">
      <text>
        <r>
          <rPr>
            <b/>
            <sz val="9"/>
            <color indexed="81"/>
            <rFont val="Tahoma"/>
            <family val="2"/>
          </rPr>
          <t>Na:BP1+BP2+KT+LK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29" authorId="3" shapeId="0" xr:uid="{123ACC91-1439-4582-844E-FAB3250293F9}">
      <text>
        <r>
          <rPr>
            <b/>
            <sz val="9"/>
            <color indexed="81"/>
            <rFont val="Tahoma"/>
            <family val="2"/>
          </rPr>
          <t xml:space="preserve">PoP 
เปลี่ยนสูตร /..จน.วัน..
 </t>
        </r>
      </text>
    </comment>
    <comment ref="B133" authorId="0" shapeId="0" xr:uid="{50D91637-81F0-4F07-B608-1EBC3FC54B86}">
      <text>
        <r>
          <rPr>
            <b/>
            <sz val="9"/>
            <color indexed="81"/>
            <rFont val="Tahoma"/>
            <family val="2"/>
          </rPr>
          <t xml:space="preserve">na:เอา ผลรวมวันนอนที่ ไม่รวม Z380
</t>
        </r>
      </text>
    </comment>
    <comment ref="B134" authorId="0" shapeId="0" xr:uid="{C189FB01-CB3B-4333-BFF3-D4BDC0516472}">
      <text>
        <r>
          <rPr>
            <b/>
            <sz val="9"/>
            <color indexed="81"/>
            <rFont val="Tahoma"/>
            <family val="2"/>
          </rPr>
          <t>na:</t>
        </r>
        <r>
          <rPr>
            <sz val="9"/>
            <color indexed="81"/>
            <rFont val="Tahoma"/>
            <family val="2"/>
          </rPr>
          <t xml:space="preserve">
คิดที่  คน หาร วันนอน ไม่รวม Z380
</t>
        </r>
      </text>
    </comment>
    <comment ref="F136" authorId="1" shapeId="0" xr:uid="{C167A0DF-7CAB-463A-9EAC-627474C89E5E}">
      <text>
        <r>
          <rPr>
            <b/>
            <sz val="9"/>
            <color indexed="81"/>
            <rFont val="Tahoma"/>
            <family val="2"/>
          </rPr>
          <t>rtaf:</t>
        </r>
        <r>
          <rPr>
            <sz val="9"/>
            <color indexed="81"/>
            <rFont val="Tahoma"/>
            <family val="2"/>
          </rPr>
          <t xml:space="preserve">
อัตราผู้ป่วยในตาย  สูตรคือ
จำนวนผู้ในตาย*100 / จำนวนผู้ป่วยในจำหน่าย</t>
        </r>
      </text>
    </comment>
    <comment ref="B143" authorId="0" shapeId="0" xr:uid="{C940B646-44B5-45A3-B662-B3A74DF60D42}">
      <text>
        <r>
          <rPr>
            <b/>
            <sz val="9"/>
            <color indexed="81"/>
            <rFont val="Tahoma"/>
            <family val="2"/>
          </rPr>
          <t>Na:BP1+BP2+KT+LK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45" authorId="3" shapeId="0" xr:uid="{28CF8D57-CA85-436C-9CA7-311BF9D4698D}">
      <text>
        <r>
          <rPr>
            <b/>
            <sz val="9"/>
            <color indexed="81"/>
            <rFont val="Tahoma"/>
            <family val="2"/>
          </rPr>
          <t xml:space="preserve">PoP 
เปลี่ยนสูตร /..จน.วัน..
 </t>
        </r>
      </text>
    </comment>
    <comment ref="B149" authorId="0" shapeId="0" xr:uid="{1FC22DAE-40C0-4426-BB53-13AF74C8D0C6}">
      <text>
        <r>
          <rPr>
            <b/>
            <sz val="9"/>
            <color indexed="81"/>
            <rFont val="Tahoma"/>
            <family val="2"/>
          </rPr>
          <t xml:space="preserve">na:เอา ผลรวมวันนอนที่ ไม่รวม Z380
</t>
        </r>
      </text>
    </comment>
    <comment ref="B150" authorId="0" shapeId="0" xr:uid="{D60CC314-77F2-40D9-AC01-F2FDE54204FD}">
      <text>
        <r>
          <rPr>
            <b/>
            <sz val="9"/>
            <color indexed="81"/>
            <rFont val="Tahoma"/>
            <family val="2"/>
          </rPr>
          <t>na:</t>
        </r>
        <r>
          <rPr>
            <sz val="9"/>
            <color indexed="81"/>
            <rFont val="Tahoma"/>
            <family val="2"/>
          </rPr>
          <t xml:space="preserve">
คิดที่  คน หาร วันนอน ไม่รวม Z380
</t>
        </r>
      </text>
    </comment>
    <comment ref="F152" authorId="1" shapeId="0" xr:uid="{32BD3F38-C8A6-4429-A72B-872DE9FD8487}">
      <text>
        <r>
          <rPr>
            <b/>
            <sz val="9"/>
            <color indexed="81"/>
            <rFont val="Tahoma"/>
            <family val="2"/>
          </rPr>
          <t>rtaf:</t>
        </r>
        <r>
          <rPr>
            <sz val="9"/>
            <color indexed="81"/>
            <rFont val="Tahoma"/>
            <family val="2"/>
          </rPr>
          <t xml:space="preserve">
อัตราผู้ป่วยในตาย  สูตรคือ
จำนวนผู้ในตาย*100 / จำนวนผู้ป่วยในจำหน่าย</t>
        </r>
      </text>
    </comment>
  </commentList>
</comments>
</file>

<file path=xl/sharedStrings.xml><?xml version="1.0" encoding="utf-8"?>
<sst xmlns="http://schemas.openxmlformats.org/spreadsheetml/2006/main" count="228" uniqueCount="31">
  <si>
    <t>ตารางที่ 3 สถิติที่สำคัญ โรงพยาบาลบ้านแพ้ว  ปี 2549 - 2562</t>
  </si>
  <si>
    <t>ที่</t>
  </si>
  <si>
    <t>ข้อมูล</t>
  </si>
  <si>
    <t>หน่วยนับ</t>
  </si>
  <si>
    <t>ผู้ป่วยนอก</t>
  </si>
  <si>
    <t>คน</t>
  </si>
  <si>
    <t>ครั้ง</t>
  </si>
  <si>
    <t>เฉลี่ยเดือนละ</t>
  </si>
  <si>
    <t>เฉลี่ยวันละ</t>
  </si>
  <si>
    <t>ผู้ป่วยใน</t>
  </si>
  <si>
    <t>ราย</t>
  </si>
  <si>
    <t>วัน</t>
  </si>
  <si>
    <t>อัตราครองเตียง</t>
  </si>
  <si>
    <t>%</t>
  </si>
  <si>
    <t>วันนอนเฉลี่ย</t>
  </si>
  <si>
    <t>อัตราผู้ป่วยในตาย</t>
  </si>
  <si>
    <t>ปีงบประมาณ 2555 (ต.ค.54-ก.ย..55)</t>
  </si>
  <si>
    <t>รวม</t>
  </si>
  <si>
    <t>ปีงบประมาณ 2556</t>
  </si>
  <si>
    <t>ปีงบประมาณ 2557</t>
  </si>
  <si>
    <t>ปีงบประมาณ 2558</t>
  </si>
  <si>
    <t>ของเดือน กค58 กรอกผิดเป้น 7367 ตอบรายงานอื่นไปเป็น 86526</t>
  </si>
  <si>
    <t>จำนวนผู้ป่วยในตาย</t>
  </si>
  <si>
    <t>ปีงบประมาณ 2559</t>
  </si>
  <si>
    <t>ปีงบประมาณ 2560</t>
  </si>
  <si>
    <t>ปีงบประมาณ 2561</t>
  </si>
  <si>
    <t>ปีงบประมาณ 2562</t>
  </si>
  <si>
    <r>
      <t xml:space="preserve">อัตราครองเตียง </t>
    </r>
    <r>
      <rPr>
        <b/>
        <sz val="9"/>
        <color indexed="10"/>
        <rFont val="Browallia New"/>
        <family val="2"/>
      </rPr>
      <t>(คิดที่ 300 เตียง)</t>
    </r>
  </si>
  <si>
    <t>ปีงบประมาณ 2563</t>
  </si>
  <si>
    <t>เฉลี่ยวันละ/คน</t>
  </si>
  <si>
    <t>ปีงบประมาณ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</si>
</sst>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4"/>
      <name val="Cordia New"/>
      <charset val="222"/>
    </font>
    <font>
      <sz val="14"/>
      <name val="Cordia New"/>
      <charset val="222"/>
    </font>
    <font>
      <sz val="16"/>
      <name val="Browallia New"/>
      <family val="2"/>
    </font>
    <font>
      <b/>
      <sz val="16"/>
      <color theme="1"/>
      <name val="Browallia New"/>
      <family val="2"/>
    </font>
    <font>
      <b/>
      <sz val="16"/>
      <color rgb="FFFF0000"/>
      <name val="Browallia New"/>
      <family val="2"/>
    </font>
    <font>
      <sz val="16"/>
      <color rgb="FFFF00FF"/>
      <name val="Browallia New"/>
      <family val="2"/>
    </font>
    <font>
      <sz val="16"/>
      <color theme="1"/>
      <name val="Browallia New"/>
      <family val="2"/>
    </font>
    <font>
      <sz val="16"/>
      <color rgb="FF0070C0"/>
      <name val="Browallia New"/>
      <family val="2"/>
    </font>
    <font>
      <sz val="16"/>
      <color rgb="FFC00000"/>
      <name val="Browallia New"/>
      <family val="2"/>
    </font>
    <font>
      <sz val="16"/>
      <color rgb="FFFF0000"/>
      <name val="Browallia New"/>
      <family val="2"/>
    </font>
    <font>
      <sz val="16"/>
      <color rgb="FF7030A0"/>
      <name val="Browallia New"/>
      <family val="2"/>
    </font>
    <font>
      <b/>
      <sz val="16"/>
      <name val="Browallia New"/>
      <family val="2"/>
    </font>
    <font>
      <b/>
      <sz val="9"/>
      <color indexed="10"/>
      <name val="Browallia New"/>
      <family val="2"/>
    </font>
    <font>
      <sz val="14"/>
      <name val="Cordia New"/>
      <family val="2"/>
    </font>
    <font>
      <sz val="16"/>
      <name val="Cord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shrinkToFit="1"/>
    </xf>
    <xf numFmtId="1" fontId="3" fillId="0" borderId="2" xfId="0" applyNumberFormat="1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3" fontId="2" fillId="0" borderId="2" xfId="1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17" fontId="9" fillId="0" borderId="2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2" fontId="14" fillId="0" borderId="7" xfId="2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Normal 3 2" xfId="2" xr:uid="{B429A438-5F63-482A-9E09-0C3543428C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E14C-8B93-494E-9CD0-B2140179C119}">
  <sheetPr>
    <tabColor theme="5" tint="-0.249977111117893"/>
    <pageSetUpPr fitToPage="1"/>
  </sheetPr>
  <dimension ref="A1:AJ155"/>
  <sheetViews>
    <sheetView tabSelected="1" zoomScaleNormal="100" workbookViewId="0">
      <pane ySplit="12" topLeftCell="A140" activePane="bottomLeft" state="frozen"/>
      <selection pane="bottomLeft" activeCell="G142" sqref="G142"/>
    </sheetView>
  </sheetViews>
  <sheetFormatPr defaultRowHeight="19.7" customHeight="1" x14ac:dyDescent="0.5"/>
  <cols>
    <col min="1" max="1" width="7.7109375" style="48" customWidth="1"/>
    <col min="2" max="2" width="22.5703125" style="3" customWidth="1"/>
    <col min="3" max="3" width="9.5703125" style="48" customWidth="1"/>
    <col min="4" max="6" width="9.85546875" style="49" customWidth="1"/>
    <col min="7" max="9" width="9.85546875" style="3" customWidth="1"/>
    <col min="10" max="10" width="10.7109375" style="3" bestFit="1" customWidth="1"/>
    <col min="11" max="13" width="9.140625" style="3"/>
    <col min="14" max="14" width="9.7109375" style="3" customWidth="1"/>
    <col min="15" max="15" width="10.140625" style="3" bestFit="1" customWidth="1"/>
    <col min="16" max="16" width="11.28515625" style="3" customWidth="1"/>
    <col min="17" max="17" width="14.42578125" style="3" customWidth="1"/>
    <col min="18" max="18" width="13.42578125" style="3" customWidth="1"/>
    <col min="19" max="19" width="13.7109375" style="3" customWidth="1"/>
    <col min="20" max="20" width="10" style="3" bestFit="1" customWidth="1"/>
    <col min="21" max="256" width="9.140625" style="3"/>
    <col min="257" max="257" width="7.7109375" style="3" customWidth="1"/>
    <col min="258" max="258" width="22.5703125" style="3" customWidth="1"/>
    <col min="259" max="259" width="9.5703125" style="3" customWidth="1"/>
    <col min="260" max="265" width="9.85546875" style="3" customWidth="1"/>
    <col min="266" max="266" width="10.7109375" style="3" bestFit="1" customWidth="1"/>
    <col min="267" max="269" width="9.140625" style="3"/>
    <col min="270" max="270" width="9.7109375" style="3" customWidth="1"/>
    <col min="271" max="271" width="10.140625" style="3" bestFit="1" customWidth="1"/>
    <col min="272" max="272" width="11.28515625" style="3" customWidth="1"/>
    <col min="273" max="273" width="14.42578125" style="3" customWidth="1"/>
    <col min="274" max="274" width="13.42578125" style="3" customWidth="1"/>
    <col min="275" max="275" width="13.7109375" style="3" customWidth="1"/>
    <col min="276" max="276" width="10" style="3" bestFit="1" customWidth="1"/>
    <col min="277" max="512" width="9.140625" style="3"/>
    <col min="513" max="513" width="7.7109375" style="3" customWidth="1"/>
    <col min="514" max="514" width="22.5703125" style="3" customWidth="1"/>
    <col min="515" max="515" width="9.5703125" style="3" customWidth="1"/>
    <col min="516" max="521" width="9.85546875" style="3" customWidth="1"/>
    <col min="522" max="522" width="10.7109375" style="3" bestFit="1" customWidth="1"/>
    <col min="523" max="525" width="9.140625" style="3"/>
    <col min="526" max="526" width="9.7109375" style="3" customWidth="1"/>
    <col min="527" max="527" width="10.140625" style="3" bestFit="1" customWidth="1"/>
    <col min="528" max="528" width="11.28515625" style="3" customWidth="1"/>
    <col min="529" max="529" width="14.42578125" style="3" customWidth="1"/>
    <col min="530" max="530" width="13.42578125" style="3" customWidth="1"/>
    <col min="531" max="531" width="13.7109375" style="3" customWidth="1"/>
    <col min="532" max="532" width="10" style="3" bestFit="1" customWidth="1"/>
    <col min="533" max="768" width="9.140625" style="3"/>
    <col min="769" max="769" width="7.7109375" style="3" customWidth="1"/>
    <col min="770" max="770" width="22.5703125" style="3" customWidth="1"/>
    <col min="771" max="771" width="9.5703125" style="3" customWidth="1"/>
    <col min="772" max="777" width="9.85546875" style="3" customWidth="1"/>
    <col min="778" max="778" width="10.7109375" style="3" bestFit="1" customWidth="1"/>
    <col min="779" max="781" width="9.140625" style="3"/>
    <col min="782" max="782" width="9.7109375" style="3" customWidth="1"/>
    <col min="783" max="783" width="10.140625" style="3" bestFit="1" customWidth="1"/>
    <col min="784" max="784" width="11.28515625" style="3" customWidth="1"/>
    <col min="785" max="785" width="14.42578125" style="3" customWidth="1"/>
    <col min="786" max="786" width="13.42578125" style="3" customWidth="1"/>
    <col min="787" max="787" width="13.7109375" style="3" customWidth="1"/>
    <col min="788" max="788" width="10" style="3" bestFit="1" customWidth="1"/>
    <col min="789" max="1024" width="9.140625" style="3"/>
    <col min="1025" max="1025" width="7.7109375" style="3" customWidth="1"/>
    <col min="1026" max="1026" width="22.5703125" style="3" customWidth="1"/>
    <col min="1027" max="1027" width="9.5703125" style="3" customWidth="1"/>
    <col min="1028" max="1033" width="9.85546875" style="3" customWidth="1"/>
    <col min="1034" max="1034" width="10.7109375" style="3" bestFit="1" customWidth="1"/>
    <col min="1035" max="1037" width="9.140625" style="3"/>
    <col min="1038" max="1038" width="9.7109375" style="3" customWidth="1"/>
    <col min="1039" max="1039" width="10.140625" style="3" bestFit="1" customWidth="1"/>
    <col min="1040" max="1040" width="11.28515625" style="3" customWidth="1"/>
    <col min="1041" max="1041" width="14.42578125" style="3" customWidth="1"/>
    <col min="1042" max="1042" width="13.42578125" style="3" customWidth="1"/>
    <col min="1043" max="1043" width="13.7109375" style="3" customWidth="1"/>
    <col min="1044" max="1044" width="10" style="3" bestFit="1" customWidth="1"/>
    <col min="1045" max="1280" width="9.140625" style="3"/>
    <col min="1281" max="1281" width="7.7109375" style="3" customWidth="1"/>
    <col min="1282" max="1282" width="22.5703125" style="3" customWidth="1"/>
    <col min="1283" max="1283" width="9.5703125" style="3" customWidth="1"/>
    <col min="1284" max="1289" width="9.85546875" style="3" customWidth="1"/>
    <col min="1290" max="1290" width="10.7109375" style="3" bestFit="1" customWidth="1"/>
    <col min="1291" max="1293" width="9.140625" style="3"/>
    <col min="1294" max="1294" width="9.7109375" style="3" customWidth="1"/>
    <col min="1295" max="1295" width="10.140625" style="3" bestFit="1" customWidth="1"/>
    <col min="1296" max="1296" width="11.28515625" style="3" customWidth="1"/>
    <col min="1297" max="1297" width="14.42578125" style="3" customWidth="1"/>
    <col min="1298" max="1298" width="13.42578125" style="3" customWidth="1"/>
    <col min="1299" max="1299" width="13.7109375" style="3" customWidth="1"/>
    <col min="1300" max="1300" width="10" style="3" bestFit="1" customWidth="1"/>
    <col min="1301" max="1536" width="9.140625" style="3"/>
    <col min="1537" max="1537" width="7.7109375" style="3" customWidth="1"/>
    <col min="1538" max="1538" width="22.5703125" style="3" customWidth="1"/>
    <col min="1539" max="1539" width="9.5703125" style="3" customWidth="1"/>
    <col min="1540" max="1545" width="9.85546875" style="3" customWidth="1"/>
    <col min="1546" max="1546" width="10.7109375" style="3" bestFit="1" customWidth="1"/>
    <col min="1547" max="1549" width="9.140625" style="3"/>
    <col min="1550" max="1550" width="9.7109375" style="3" customWidth="1"/>
    <col min="1551" max="1551" width="10.140625" style="3" bestFit="1" customWidth="1"/>
    <col min="1552" max="1552" width="11.28515625" style="3" customWidth="1"/>
    <col min="1553" max="1553" width="14.42578125" style="3" customWidth="1"/>
    <col min="1554" max="1554" width="13.42578125" style="3" customWidth="1"/>
    <col min="1555" max="1555" width="13.7109375" style="3" customWidth="1"/>
    <col min="1556" max="1556" width="10" style="3" bestFit="1" customWidth="1"/>
    <col min="1557" max="1792" width="9.140625" style="3"/>
    <col min="1793" max="1793" width="7.7109375" style="3" customWidth="1"/>
    <col min="1794" max="1794" width="22.5703125" style="3" customWidth="1"/>
    <col min="1795" max="1795" width="9.5703125" style="3" customWidth="1"/>
    <col min="1796" max="1801" width="9.85546875" style="3" customWidth="1"/>
    <col min="1802" max="1802" width="10.7109375" style="3" bestFit="1" customWidth="1"/>
    <col min="1803" max="1805" width="9.140625" style="3"/>
    <col min="1806" max="1806" width="9.7109375" style="3" customWidth="1"/>
    <col min="1807" max="1807" width="10.140625" style="3" bestFit="1" customWidth="1"/>
    <col min="1808" max="1808" width="11.28515625" style="3" customWidth="1"/>
    <col min="1809" max="1809" width="14.42578125" style="3" customWidth="1"/>
    <col min="1810" max="1810" width="13.42578125" style="3" customWidth="1"/>
    <col min="1811" max="1811" width="13.7109375" style="3" customWidth="1"/>
    <col min="1812" max="1812" width="10" style="3" bestFit="1" customWidth="1"/>
    <col min="1813" max="2048" width="9.140625" style="3"/>
    <col min="2049" max="2049" width="7.7109375" style="3" customWidth="1"/>
    <col min="2050" max="2050" width="22.5703125" style="3" customWidth="1"/>
    <col min="2051" max="2051" width="9.5703125" style="3" customWidth="1"/>
    <col min="2052" max="2057" width="9.85546875" style="3" customWidth="1"/>
    <col min="2058" max="2058" width="10.7109375" style="3" bestFit="1" customWidth="1"/>
    <col min="2059" max="2061" width="9.140625" style="3"/>
    <col min="2062" max="2062" width="9.7109375" style="3" customWidth="1"/>
    <col min="2063" max="2063" width="10.140625" style="3" bestFit="1" customWidth="1"/>
    <col min="2064" max="2064" width="11.28515625" style="3" customWidth="1"/>
    <col min="2065" max="2065" width="14.42578125" style="3" customWidth="1"/>
    <col min="2066" max="2066" width="13.42578125" style="3" customWidth="1"/>
    <col min="2067" max="2067" width="13.7109375" style="3" customWidth="1"/>
    <col min="2068" max="2068" width="10" style="3" bestFit="1" customWidth="1"/>
    <col min="2069" max="2304" width="9.140625" style="3"/>
    <col min="2305" max="2305" width="7.7109375" style="3" customWidth="1"/>
    <col min="2306" max="2306" width="22.5703125" style="3" customWidth="1"/>
    <col min="2307" max="2307" width="9.5703125" style="3" customWidth="1"/>
    <col min="2308" max="2313" width="9.85546875" style="3" customWidth="1"/>
    <col min="2314" max="2314" width="10.7109375" style="3" bestFit="1" customWidth="1"/>
    <col min="2315" max="2317" width="9.140625" style="3"/>
    <col min="2318" max="2318" width="9.7109375" style="3" customWidth="1"/>
    <col min="2319" max="2319" width="10.140625" style="3" bestFit="1" customWidth="1"/>
    <col min="2320" max="2320" width="11.28515625" style="3" customWidth="1"/>
    <col min="2321" max="2321" width="14.42578125" style="3" customWidth="1"/>
    <col min="2322" max="2322" width="13.42578125" style="3" customWidth="1"/>
    <col min="2323" max="2323" width="13.7109375" style="3" customWidth="1"/>
    <col min="2324" max="2324" width="10" style="3" bestFit="1" customWidth="1"/>
    <col min="2325" max="2560" width="9.140625" style="3"/>
    <col min="2561" max="2561" width="7.7109375" style="3" customWidth="1"/>
    <col min="2562" max="2562" width="22.5703125" style="3" customWidth="1"/>
    <col min="2563" max="2563" width="9.5703125" style="3" customWidth="1"/>
    <col min="2564" max="2569" width="9.85546875" style="3" customWidth="1"/>
    <col min="2570" max="2570" width="10.7109375" style="3" bestFit="1" customWidth="1"/>
    <col min="2571" max="2573" width="9.140625" style="3"/>
    <col min="2574" max="2574" width="9.7109375" style="3" customWidth="1"/>
    <col min="2575" max="2575" width="10.140625" style="3" bestFit="1" customWidth="1"/>
    <col min="2576" max="2576" width="11.28515625" style="3" customWidth="1"/>
    <col min="2577" max="2577" width="14.42578125" style="3" customWidth="1"/>
    <col min="2578" max="2578" width="13.42578125" style="3" customWidth="1"/>
    <col min="2579" max="2579" width="13.7109375" style="3" customWidth="1"/>
    <col min="2580" max="2580" width="10" style="3" bestFit="1" customWidth="1"/>
    <col min="2581" max="2816" width="9.140625" style="3"/>
    <col min="2817" max="2817" width="7.7109375" style="3" customWidth="1"/>
    <col min="2818" max="2818" width="22.5703125" style="3" customWidth="1"/>
    <col min="2819" max="2819" width="9.5703125" style="3" customWidth="1"/>
    <col min="2820" max="2825" width="9.85546875" style="3" customWidth="1"/>
    <col min="2826" max="2826" width="10.7109375" style="3" bestFit="1" customWidth="1"/>
    <col min="2827" max="2829" width="9.140625" style="3"/>
    <col min="2830" max="2830" width="9.7109375" style="3" customWidth="1"/>
    <col min="2831" max="2831" width="10.140625" style="3" bestFit="1" customWidth="1"/>
    <col min="2832" max="2832" width="11.28515625" style="3" customWidth="1"/>
    <col min="2833" max="2833" width="14.42578125" style="3" customWidth="1"/>
    <col min="2834" max="2834" width="13.42578125" style="3" customWidth="1"/>
    <col min="2835" max="2835" width="13.7109375" style="3" customWidth="1"/>
    <col min="2836" max="2836" width="10" style="3" bestFit="1" customWidth="1"/>
    <col min="2837" max="3072" width="9.140625" style="3"/>
    <col min="3073" max="3073" width="7.7109375" style="3" customWidth="1"/>
    <col min="3074" max="3074" width="22.5703125" style="3" customWidth="1"/>
    <col min="3075" max="3075" width="9.5703125" style="3" customWidth="1"/>
    <col min="3076" max="3081" width="9.85546875" style="3" customWidth="1"/>
    <col min="3082" max="3082" width="10.7109375" style="3" bestFit="1" customWidth="1"/>
    <col min="3083" max="3085" width="9.140625" style="3"/>
    <col min="3086" max="3086" width="9.7109375" style="3" customWidth="1"/>
    <col min="3087" max="3087" width="10.140625" style="3" bestFit="1" customWidth="1"/>
    <col min="3088" max="3088" width="11.28515625" style="3" customWidth="1"/>
    <col min="3089" max="3089" width="14.42578125" style="3" customWidth="1"/>
    <col min="3090" max="3090" width="13.42578125" style="3" customWidth="1"/>
    <col min="3091" max="3091" width="13.7109375" style="3" customWidth="1"/>
    <col min="3092" max="3092" width="10" style="3" bestFit="1" customWidth="1"/>
    <col min="3093" max="3328" width="9.140625" style="3"/>
    <col min="3329" max="3329" width="7.7109375" style="3" customWidth="1"/>
    <col min="3330" max="3330" width="22.5703125" style="3" customWidth="1"/>
    <col min="3331" max="3331" width="9.5703125" style="3" customWidth="1"/>
    <col min="3332" max="3337" width="9.85546875" style="3" customWidth="1"/>
    <col min="3338" max="3338" width="10.7109375" style="3" bestFit="1" customWidth="1"/>
    <col min="3339" max="3341" width="9.140625" style="3"/>
    <col min="3342" max="3342" width="9.7109375" style="3" customWidth="1"/>
    <col min="3343" max="3343" width="10.140625" style="3" bestFit="1" customWidth="1"/>
    <col min="3344" max="3344" width="11.28515625" style="3" customWidth="1"/>
    <col min="3345" max="3345" width="14.42578125" style="3" customWidth="1"/>
    <col min="3346" max="3346" width="13.42578125" style="3" customWidth="1"/>
    <col min="3347" max="3347" width="13.7109375" style="3" customWidth="1"/>
    <col min="3348" max="3348" width="10" style="3" bestFit="1" customWidth="1"/>
    <col min="3349" max="3584" width="9.140625" style="3"/>
    <col min="3585" max="3585" width="7.7109375" style="3" customWidth="1"/>
    <col min="3586" max="3586" width="22.5703125" style="3" customWidth="1"/>
    <col min="3587" max="3587" width="9.5703125" style="3" customWidth="1"/>
    <col min="3588" max="3593" width="9.85546875" style="3" customWidth="1"/>
    <col min="3594" max="3594" width="10.7109375" style="3" bestFit="1" customWidth="1"/>
    <col min="3595" max="3597" width="9.140625" style="3"/>
    <col min="3598" max="3598" width="9.7109375" style="3" customWidth="1"/>
    <col min="3599" max="3599" width="10.140625" style="3" bestFit="1" customWidth="1"/>
    <col min="3600" max="3600" width="11.28515625" style="3" customWidth="1"/>
    <col min="3601" max="3601" width="14.42578125" style="3" customWidth="1"/>
    <col min="3602" max="3602" width="13.42578125" style="3" customWidth="1"/>
    <col min="3603" max="3603" width="13.7109375" style="3" customWidth="1"/>
    <col min="3604" max="3604" width="10" style="3" bestFit="1" customWidth="1"/>
    <col min="3605" max="3840" width="9.140625" style="3"/>
    <col min="3841" max="3841" width="7.7109375" style="3" customWidth="1"/>
    <col min="3842" max="3842" width="22.5703125" style="3" customWidth="1"/>
    <col min="3843" max="3843" width="9.5703125" style="3" customWidth="1"/>
    <col min="3844" max="3849" width="9.85546875" style="3" customWidth="1"/>
    <col min="3850" max="3850" width="10.7109375" style="3" bestFit="1" customWidth="1"/>
    <col min="3851" max="3853" width="9.140625" style="3"/>
    <col min="3854" max="3854" width="9.7109375" style="3" customWidth="1"/>
    <col min="3855" max="3855" width="10.140625" style="3" bestFit="1" customWidth="1"/>
    <col min="3856" max="3856" width="11.28515625" style="3" customWidth="1"/>
    <col min="3857" max="3857" width="14.42578125" style="3" customWidth="1"/>
    <col min="3858" max="3858" width="13.42578125" style="3" customWidth="1"/>
    <col min="3859" max="3859" width="13.7109375" style="3" customWidth="1"/>
    <col min="3860" max="3860" width="10" style="3" bestFit="1" customWidth="1"/>
    <col min="3861" max="4096" width="9.140625" style="3"/>
    <col min="4097" max="4097" width="7.7109375" style="3" customWidth="1"/>
    <col min="4098" max="4098" width="22.5703125" style="3" customWidth="1"/>
    <col min="4099" max="4099" width="9.5703125" style="3" customWidth="1"/>
    <col min="4100" max="4105" width="9.85546875" style="3" customWidth="1"/>
    <col min="4106" max="4106" width="10.7109375" style="3" bestFit="1" customWidth="1"/>
    <col min="4107" max="4109" width="9.140625" style="3"/>
    <col min="4110" max="4110" width="9.7109375" style="3" customWidth="1"/>
    <col min="4111" max="4111" width="10.140625" style="3" bestFit="1" customWidth="1"/>
    <col min="4112" max="4112" width="11.28515625" style="3" customWidth="1"/>
    <col min="4113" max="4113" width="14.42578125" style="3" customWidth="1"/>
    <col min="4114" max="4114" width="13.42578125" style="3" customWidth="1"/>
    <col min="4115" max="4115" width="13.7109375" style="3" customWidth="1"/>
    <col min="4116" max="4116" width="10" style="3" bestFit="1" customWidth="1"/>
    <col min="4117" max="4352" width="9.140625" style="3"/>
    <col min="4353" max="4353" width="7.7109375" style="3" customWidth="1"/>
    <col min="4354" max="4354" width="22.5703125" style="3" customWidth="1"/>
    <col min="4355" max="4355" width="9.5703125" style="3" customWidth="1"/>
    <col min="4356" max="4361" width="9.85546875" style="3" customWidth="1"/>
    <col min="4362" max="4362" width="10.7109375" style="3" bestFit="1" customWidth="1"/>
    <col min="4363" max="4365" width="9.140625" style="3"/>
    <col min="4366" max="4366" width="9.7109375" style="3" customWidth="1"/>
    <col min="4367" max="4367" width="10.140625" style="3" bestFit="1" customWidth="1"/>
    <col min="4368" max="4368" width="11.28515625" style="3" customWidth="1"/>
    <col min="4369" max="4369" width="14.42578125" style="3" customWidth="1"/>
    <col min="4370" max="4370" width="13.42578125" style="3" customWidth="1"/>
    <col min="4371" max="4371" width="13.7109375" style="3" customWidth="1"/>
    <col min="4372" max="4372" width="10" style="3" bestFit="1" customWidth="1"/>
    <col min="4373" max="4608" width="9.140625" style="3"/>
    <col min="4609" max="4609" width="7.7109375" style="3" customWidth="1"/>
    <col min="4610" max="4610" width="22.5703125" style="3" customWidth="1"/>
    <col min="4611" max="4611" width="9.5703125" style="3" customWidth="1"/>
    <col min="4612" max="4617" width="9.85546875" style="3" customWidth="1"/>
    <col min="4618" max="4618" width="10.7109375" style="3" bestFit="1" customWidth="1"/>
    <col min="4619" max="4621" width="9.140625" style="3"/>
    <col min="4622" max="4622" width="9.7109375" style="3" customWidth="1"/>
    <col min="4623" max="4623" width="10.140625" style="3" bestFit="1" customWidth="1"/>
    <col min="4624" max="4624" width="11.28515625" style="3" customWidth="1"/>
    <col min="4625" max="4625" width="14.42578125" style="3" customWidth="1"/>
    <col min="4626" max="4626" width="13.42578125" style="3" customWidth="1"/>
    <col min="4627" max="4627" width="13.7109375" style="3" customWidth="1"/>
    <col min="4628" max="4628" width="10" style="3" bestFit="1" customWidth="1"/>
    <col min="4629" max="4864" width="9.140625" style="3"/>
    <col min="4865" max="4865" width="7.7109375" style="3" customWidth="1"/>
    <col min="4866" max="4866" width="22.5703125" style="3" customWidth="1"/>
    <col min="4867" max="4867" width="9.5703125" style="3" customWidth="1"/>
    <col min="4868" max="4873" width="9.85546875" style="3" customWidth="1"/>
    <col min="4874" max="4874" width="10.7109375" style="3" bestFit="1" customWidth="1"/>
    <col min="4875" max="4877" width="9.140625" style="3"/>
    <col min="4878" max="4878" width="9.7109375" style="3" customWidth="1"/>
    <col min="4879" max="4879" width="10.140625" style="3" bestFit="1" customWidth="1"/>
    <col min="4880" max="4880" width="11.28515625" style="3" customWidth="1"/>
    <col min="4881" max="4881" width="14.42578125" style="3" customWidth="1"/>
    <col min="4882" max="4882" width="13.42578125" style="3" customWidth="1"/>
    <col min="4883" max="4883" width="13.7109375" style="3" customWidth="1"/>
    <col min="4884" max="4884" width="10" style="3" bestFit="1" customWidth="1"/>
    <col min="4885" max="5120" width="9.140625" style="3"/>
    <col min="5121" max="5121" width="7.7109375" style="3" customWidth="1"/>
    <col min="5122" max="5122" width="22.5703125" style="3" customWidth="1"/>
    <col min="5123" max="5123" width="9.5703125" style="3" customWidth="1"/>
    <col min="5124" max="5129" width="9.85546875" style="3" customWidth="1"/>
    <col min="5130" max="5130" width="10.7109375" style="3" bestFit="1" customWidth="1"/>
    <col min="5131" max="5133" width="9.140625" style="3"/>
    <col min="5134" max="5134" width="9.7109375" style="3" customWidth="1"/>
    <col min="5135" max="5135" width="10.140625" style="3" bestFit="1" customWidth="1"/>
    <col min="5136" max="5136" width="11.28515625" style="3" customWidth="1"/>
    <col min="5137" max="5137" width="14.42578125" style="3" customWidth="1"/>
    <col min="5138" max="5138" width="13.42578125" style="3" customWidth="1"/>
    <col min="5139" max="5139" width="13.7109375" style="3" customWidth="1"/>
    <col min="5140" max="5140" width="10" style="3" bestFit="1" customWidth="1"/>
    <col min="5141" max="5376" width="9.140625" style="3"/>
    <col min="5377" max="5377" width="7.7109375" style="3" customWidth="1"/>
    <col min="5378" max="5378" width="22.5703125" style="3" customWidth="1"/>
    <col min="5379" max="5379" width="9.5703125" style="3" customWidth="1"/>
    <col min="5380" max="5385" width="9.85546875" style="3" customWidth="1"/>
    <col min="5386" max="5386" width="10.7109375" style="3" bestFit="1" customWidth="1"/>
    <col min="5387" max="5389" width="9.140625" style="3"/>
    <col min="5390" max="5390" width="9.7109375" style="3" customWidth="1"/>
    <col min="5391" max="5391" width="10.140625" style="3" bestFit="1" customWidth="1"/>
    <col min="5392" max="5392" width="11.28515625" style="3" customWidth="1"/>
    <col min="5393" max="5393" width="14.42578125" style="3" customWidth="1"/>
    <col min="5394" max="5394" width="13.42578125" style="3" customWidth="1"/>
    <col min="5395" max="5395" width="13.7109375" style="3" customWidth="1"/>
    <col min="5396" max="5396" width="10" style="3" bestFit="1" customWidth="1"/>
    <col min="5397" max="5632" width="9.140625" style="3"/>
    <col min="5633" max="5633" width="7.7109375" style="3" customWidth="1"/>
    <col min="5634" max="5634" width="22.5703125" style="3" customWidth="1"/>
    <col min="5635" max="5635" width="9.5703125" style="3" customWidth="1"/>
    <col min="5636" max="5641" width="9.85546875" style="3" customWidth="1"/>
    <col min="5642" max="5642" width="10.7109375" style="3" bestFit="1" customWidth="1"/>
    <col min="5643" max="5645" width="9.140625" style="3"/>
    <col min="5646" max="5646" width="9.7109375" style="3" customWidth="1"/>
    <col min="5647" max="5647" width="10.140625" style="3" bestFit="1" customWidth="1"/>
    <col min="5648" max="5648" width="11.28515625" style="3" customWidth="1"/>
    <col min="5649" max="5649" width="14.42578125" style="3" customWidth="1"/>
    <col min="5650" max="5650" width="13.42578125" style="3" customWidth="1"/>
    <col min="5651" max="5651" width="13.7109375" style="3" customWidth="1"/>
    <col min="5652" max="5652" width="10" style="3" bestFit="1" customWidth="1"/>
    <col min="5653" max="5888" width="9.140625" style="3"/>
    <col min="5889" max="5889" width="7.7109375" style="3" customWidth="1"/>
    <col min="5890" max="5890" width="22.5703125" style="3" customWidth="1"/>
    <col min="5891" max="5891" width="9.5703125" style="3" customWidth="1"/>
    <col min="5892" max="5897" width="9.85546875" style="3" customWidth="1"/>
    <col min="5898" max="5898" width="10.7109375" style="3" bestFit="1" customWidth="1"/>
    <col min="5899" max="5901" width="9.140625" style="3"/>
    <col min="5902" max="5902" width="9.7109375" style="3" customWidth="1"/>
    <col min="5903" max="5903" width="10.140625" style="3" bestFit="1" customWidth="1"/>
    <col min="5904" max="5904" width="11.28515625" style="3" customWidth="1"/>
    <col min="5905" max="5905" width="14.42578125" style="3" customWidth="1"/>
    <col min="5906" max="5906" width="13.42578125" style="3" customWidth="1"/>
    <col min="5907" max="5907" width="13.7109375" style="3" customWidth="1"/>
    <col min="5908" max="5908" width="10" style="3" bestFit="1" customWidth="1"/>
    <col min="5909" max="6144" width="9.140625" style="3"/>
    <col min="6145" max="6145" width="7.7109375" style="3" customWidth="1"/>
    <col min="6146" max="6146" width="22.5703125" style="3" customWidth="1"/>
    <col min="6147" max="6147" width="9.5703125" style="3" customWidth="1"/>
    <col min="6148" max="6153" width="9.85546875" style="3" customWidth="1"/>
    <col min="6154" max="6154" width="10.7109375" style="3" bestFit="1" customWidth="1"/>
    <col min="6155" max="6157" width="9.140625" style="3"/>
    <col min="6158" max="6158" width="9.7109375" style="3" customWidth="1"/>
    <col min="6159" max="6159" width="10.140625" style="3" bestFit="1" customWidth="1"/>
    <col min="6160" max="6160" width="11.28515625" style="3" customWidth="1"/>
    <col min="6161" max="6161" width="14.42578125" style="3" customWidth="1"/>
    <col min="6162" max="6162" width="13.42578125" style="3" customWidth="1"/>
    <col min="6163" max="6163" width="13.7109375" style="3" customWidth="1"/>
    <col min="6164" max="6164" width="10" style="3" bestFit="1" customWidth="1"/>
    <col min="6165" max="6400" width="9.140625" style="3"/>
    <col min="6401" max="6401" width="7.7109375" style="3" customWidth="1"/>
    <col min="6402" max="6402" width="22.5703125" style="3" customWidth="1"/>
    <col min="6403" max="6403" width="9.5703125" style="3" customWidth="1"/>
    <col min="6404" max="6409" width="9.85546875" style="3" customWidth="1"/>
    <col min="6410" max="6410" width="10.7109375" style="3" bestFit="1" customWidth="1"/>
    <col min="6411" max="6413" width="9.140625" style="3"/>
    <col min="6414" max="6414" width="9.7109375" style="3" customWidth="1"/>
    <col min="6415" max="6415" width="10.140625" style="3" bestFit="1" customWidth="1"/>
    <col min="6416" max="6416" width="11.28515625" style="3" customWidth="1"/>
    <col min="6417" max="6417" width="14.42578125" style="3" customWidth="1"/>
    <col min="6418" max="6418" width="13.42578125" style="3" customWidth="1"/>
    <col min="6419" max="6419" width="13.7109375" style="3" customWidth="1"/>
    <col min="6420" max="6420" width="10" style="3" bestFit="1" customWidth="1"/>
    <col min="6421" max="6656" width="9.140625" style="3"/>
    <col min="6657" max="6657" width="7.7109375" style="3" customWidth="1"/>
    <col min="6658" max="6658" width="22.5703125" style="3" customWidth="1"/>
    <col min="6659" max="6659" width="9.5703125" style="3" customWidth="1"/>
    <col min="6660" max="6665" width="9.85546875" style="3" customWidth="1"/>
    <col min="6666" max="6666" width="10.7109375" style="3" bestFit="1" customWidth="1"/>
    <col min="6667" max="6669" width="9.140625" style="3"/>
    <col min="6670" max="6670" width="9.7109375" style="3" customWidth="1"/>
    <col min="6671" max="6671" width="10.140625" style="3" bestFit="1" customWidth="1"/>
    <col min="6672" max="6672" width="11.28515625" style="3" customWidth="1"/>
    <col min="6673" max="6673" width="14.42578125" style="3" customWidth="1"/>
    <col min="6674" max="6674" width="13.42578125" style="3" customWidth="1"/>
    <col min="6675" max="6675" width="13.7109375" style="3" customWidth="1"/>
    <col min="6676" max="6676" width="10" style="3" bestFit="1" customWidth="1"/>
    <col min="6677" max="6912" width="9.140625" style="3"/>
    <col min="6913" max="6913" width="7.7109375" style="3" customWidth="1"/>
    <col min="6914" max="6914" width="22.5703125" style="3" customWidth="1"/>
    <col min="6915" max="6915" width="9.5703125" style="3" customWidth="1"/>
    <col min="6916" max="6921" width="9.85546875" style="3" customWidth="1"/>
    <col min="6922" max="6922" width="10.7109375" style="3" bestFit="1" customWidth="1"/>
    <col min="6923" max="6925" width="9.140625" style="3"/>
    <col min="6926" max="6926" width="9.7109375" style="3" customWidth="1"/>
    <col min="6927" max="6927" width="10.140625" style="3" bestFit="1" customWidth="1"/>
    <col min="6928" max="6928" width="11.28515625" style="3" customWidth="1"/>
    <col min="6929" max="6929" width="14.42578125" style="3" customWidth="1"/>
    <col min="6930" max="6930" width="13.42578125" style="3" customWidth="1"/>
    <col min="6931" max="6931" width="13.7109375" style="3" customWidth="1"/>
    <col min="6932" max="6932" width="10" style="3" bestFit="1" customWidth="1"/>
    <col min="6933" max="7168" width="9.140625" style="3"/>
    <col min="7169" max="7169" width="7.7109375" style="3" customWidth="1"/>
    <col min="7170" max="7170" width="22.5703125" style="3" customWidth="1"/>
    <col min="7171" max="7171" width="9.5703125" style="3" customWidth="1"/>
    <col min="7172" max="7177" width="9.85546875" style="3" customWidth="1"/>
    <col min="7178" max="7178" width="10.7109375" style="3" bestFit="1" customWidth="1"/>
    <col min="7179" max="7181" width="9.140625" style="3"/>
    <col min="7182" max="7182" width="9.7109375" style="3" customWidth="1"/>
    <col min="7183" max="7183" width="10.140625" style="3" bestFit="1" customWidth="1"/>
    <col min="7184" max="7184" width="11.28515625" style="3" customWidth="1"/>
    <col min="7185" max="7185" width="14.42578125" style="3" customWidth="1"/>
    <col min="7186" max="7186" width="13.42578125" style="3" customWidth="1"/>
    <col min="7187" max="7187" width="13.7109375" style="3" customWidth="1"/>
    <col min="7188" max="7188" width="10" style="3" bestFit="1" customWidth="1"/>
    <col min="7189" max="7424" width="9.140625" style="3"/>
    <col min="7425" max="7425" width="7.7109375" style="3" customWidth="1"/>
    <col min="7426" max="7426" width="22.5703125" style="3" customWidth="1"/>
    <col min="7427" max="7427" width="9.5703125" style="3" customWidth="1"/>
    <col min="7428" max="7433" width="9.85546875" style="3" customWidth="1"/>
    <col min="7434" max="7434" width="10.7109375" style="3" bestFit="1" customWidth="1"/>
    <col min="7435" max="7437" width="9.140625" style="3"/>
    <col min="7438" max="7438" width="9.7109375" style="3" customWidth="1"/>
    <col min="7439" max="7439" width="10.140625" style="3" bestFit="1" customWidth="1"/>
    <col min="7440" max="7440" width="11.28515625" style="3" customWidth="1"/>
    <col min="7441" max="7441" width="14.42578125" style="3" customWidth="1"/>
    <col min="7442" max="7442" width="13.42578125" style="3" customWidth="1"/>
    <col min="7443" max="7443" width="13.7109375" style="3" customWidth="1"/>
    <col min="7444" max="7444" width="10" style="3" bestFit="1" customWidth="1"/>
    <col min="7445" max="7680" width="9.140625" style="3"/>
    <col min="7681" max="7681" width="7.7109375" style="3" customWidth="1"/>
    <col min="7682" max="7682" width="22.5703125" style="3" customWidth="1"/>
    <col min="7683" max="7683" width="9.5703125" style="3" customWidth="1"/>
    <col min="7684" max="7689" width="9.85546875" style="3" customWidth="1"/>
    <col min="7690" max="7690" width="10.7109375" style="3" bestFit="1" customWidth="1"/>
    <col min="7691" max="7693" width="9.140625" style="3"/>
    <col min="7694" max="7694" width="9.7109375" style="3" customWidth="1"/>
    <col min="7695" max="7695" width="10.140625" style="3" bestFit="1" customWidth="1"/>
    <col min="7696" max="7696" width="11.28515625" style="3" customWidth="1"/>
    <col min="7697" max="7697" width="14.42578125" style="3" customWidth="1"/>
    <col min="7698" max="7698" width="13.42578125" style="3" customWidth="1"/>
    <col min="7699" max="7699" width="13.7109375" style="3" customWidth="1"/>
    <col min="7700" max="7700" width="10" style="3" bestFit="1" customWidth="1"/>
    <col min="7701" max="7936" width="9.140625" style="3"/>
    <col min="7937" max="7937" width="7.7109375" style="3" customWidth="1"/>
    <col min="7938" max="7938" width="22.5703125" style="3" customWidth="1"/>
    <col min="7939" max="7939" width="9.5703125" style="3" customWidth="1"/>
    <col min="7940" max="7945" width="9.85546875" style="3" customWidth="1"/>
    <col min="7946" max="7946" width="10.7109375" style="3" bestFit="1" customWidth="1"/>
    <col min="7947" max="7949" width="9.140625" style="3"/>
    <col min="7950" max="7950" width="9.7109375" style="3" customWidth="1"/>
    <col min="7951" max="7951" width="10.140625" style="3" bestFit="1" customWidth="1"/>
    <col min="7952" max="7952" width="11.28515625" style="3" customWidth="1"/>
    <col min="7953" max="7953" width="14.42578125" style="3" customWidth="1"/>
    <col min="7954" max="7954" width="13.42578125" style="3" customWidth="1"/>
    <col min="7955" max="7955" width="13.7109375" style="3" customWidth="1"/>
    <col min="7956" max="7956" width="10" style="3" bestFit="1" customWidth="1"/>
    <col min="7957" max="8192" width="9.140625" style="3"/>
    <col min="8193" max="8193" width="7.7109375" style="3" customWidth="1"/>
    <col min="8194" max="8194" width="22.5703125" style="3" customWidth="1"/>
    <col min="8195" max="8195" width="9.5703125" style="3" customWidth="1"/>
    <col min="8196" max="8201" width="9.85546875" style="3" customWidth="1"/>
    <col min="8202" max="8202" width="10.7109375" style="3" bestFit="1" customWidth="1"/>
    <col min="8203" max="8205" width="9.140625" style="3"/>
    <col min="8206" max="8206" width="9.7109375" style="3" customWidth="1"/>
    <col min="8207" max="8207" width="10.140625" style="3" bestFit="1" customWidth="1"/>
    <col min="8208" max="8208" width="11.28515625" style="3" customWidth="1"/>
    <col min="8209" max="8209" width="14.42578125" style="3" customWidth="1"/>
    <col min="8210" max="8210" width="13.42578125" style="3" customWidth="1"/>
    <col min="8211" max="8211" width="13.7109375" style="3" customWidth="1"/>
    <col min="8212" max="8212" width="10" style="3" bestFit="1" customWidth="1"/>
    <col min="8213" max="8448" width="9.140625" style="3"/>
    <col min="8449" max="8449" width="7.7109375" style="3" customWidth="1"/>
    <col min="8450" max="8450" width="22.5703125" style="3" customWidth="1"/>
    <col min="8451" max="8451" width="9.5703125" style="3" customWidth="1"/>
    <col min="8452" max="8457" width="9.85546875" style="3" customWidth="1"/>
    <col min="8458" max="8458" width="10.7109375" style="3" bestFit="1" customWidth="1"/>
    <col min="8459" max="8461" width="9.140625" style="3"/>
    <col min="8462" max="8462" width="9.7109375" style="3" customWidth="1"/>
    <col min="8463" max="8463" width="10.140625" style="3" bestFit="1" customWidth="1"/>
    <col min="8464" max="8464" width="11.28515625" style="3" customWidth="1"/>
    <col min="8465" max="8465" width="14.42578125" style="3" customWidth="1"/>
    <col min="8466" max="8466" width="13.42578125" style="3" customWidth="1"/>
    <col min="8467" max="8467" width="13.7109375" style="3" customWidth="1"/>
    <col min="8468" max="8468" width="10" style="3" bestFit="1" customWidth="1"/>
    <col min="8469" max="8704" width="9.140625" style="3"/>
    <col min="8705" max="8705" width="7.7109375" style="3" customWidth="1"/>
    <col min="8706" max="8706" width="22.5703125" style="3" customWidth="1"/>
    <col min="8707" max="8707" width="9.5703125" style="3" customWidth="1"/>
    <col min="8708" max="8713" width="9.85546875" style="3" customWidth="1"/>
    <col min="8714" max="8714" width="10.7109375" style="3" bestFit="1" customWidth="1"/>
    <col min="8715" max="8717" width="9.140625" style="3"/>
    <col min="8718" max="8718" width="9.7109375" style="3" customWidth="1"/>
    <col min="8719" max="8719" width="10.140625" style="3" bestFit="1" customWidth="1"/>
    <col min="8720" max="8720" width="11.28515625" style="3" customWidth="1"/>
    <col min="8721" max="8721" width="14.42578125" style="3" customWidth="1"/>
    <col min="8722" max="8722" width="13.42578125" style="3" customWidth="1"/>
    <col min="8723" max="8723" width="13.7109375" style="3" customWidth="1"/>
    <col min="8724" max="8724" width="10" style="3" bestFit="1" customWidth="1"/>
    <col min="8725" max="8960" width="9.140625" style="3"/>
    <col min="8961" max="8961" width="7.7109375" style="3" customWidth="1"/>
    <col min="8962" max="8962" width="22.5703125" style="3" customWidth="1"/>
    <col min="8963" max="8963" width="9.5703125" style="3" customWidth="1"/>
    <col min="8964" max="8969" width="9.85546875" style="3" customWidth="1"/>
    <col min="8970" max="8970" width="10.7109375" style="3" bestFit="1" customWidth="1"/>
    <col min="8971" max="8973" width="9.140625" style="3"/>
    <col min="8974" max="8974" width="9.7109375" style="3" customWidth="1"/>
    <col min="8975" max="8975" width="10.140625" style="3" bestFit="1" customWidth="1"/>
    <col min="8976" max="8976" width="11.28515625" style="3" customWidth="1"/>
    <col min="8977" max="8977" width="14.42578125" style="3" customWidth="1"/>
    <col min="8978" max="8978" width="13.42578125" style="3" customWidth="1"/>
    <col min="8979" max="8979" width="13.7109375" style="3" customWidth="1"/>
    <col min="8980" max="8980" width="10" style="3" bestFit="1" customWidth="1"/>
    <col min="8981" max="9216" width="9.140625" style="3"/>
    <col min="9217" max="9217" width="7.7109375" style="3" customWidth="1"/>
    <col min="9218" max="9218" width="22.5703125" style="3" customWidth="1"/>
    <col min="9219" max="9219" width="9.5703125" style="3" customWidth="1"/>
    <col min="9220" max="9225" width="9.85546875" style="3" customWidth="1"/>
    <col min="9226" max="9226" width="10.7109375" style="3" bestFit="1" customWidth="1"/>
    <col min="9227" max="9229" width="9.140625" style="3"/>
    <col min="9230" max="9230" width="9.7109375" style="3" customWidth="1"/>
    <col min="9231" max="9231" width="10.140625" style="3" bestFit="1" customWidth="1"/>
    <col min="9232" max="9232" width="11.28515625" style="3" customWidth="1"/>
    <col min="9233" max="9233" width="14.42578125" style="3" customWidth="1"/>
    <col min="9234" max="9234" width="13.42578125" style="3" customWidth="1"/>
    <col min="9235" max="9235" width="13.7109375" style="3" customWidth="1"/>
    <col min="9236" max="9236" width="10" style="3" bestFit="1" customWidth="1"/>
    <col min="9237" max="9472" width="9.140625" style="3"/>
    <col min="9473" max="9473" width="7.7109375" style="3" customWidth="1"/>
    <col min="9474" max="9474" width="22.5703125" style="3" customWidth="1"/>
    <col min="9475" max="9475" width="9.5703125" style="3" customWidth="1"/>
    <col min="9476" max="9481" width="9.85546875" style="3" customWidth="1"/>
    <col min="9482" max="9482" width="10.7109375" style="3" bestFit="1" customWidth="1"/>
    <col min="9483" max="9485" width="9.140625" style="3"/>
    <col min="9486" max="9486" width="9.7109375" style="3" customWidth="1"/>
    <col min="9487" max="9487" width="10.140625" style="3" bestFit="1" customWidth="1"/>
    <col min="9488" max="9488" width="11.28515625" style="3" customWidth="1"/>
    <col min="9489" max="9489" width="14.42578125" style="3" customWidth="1"/>
    <col min="9490" max="9490" width="13.42578125" style="3" customWidth="1"/>
    <col min="9491" max="9491" width="13.7109375" style="3" customWidth="1"/>
    <col min="9492" max="9492" width="10" style="3" bestFit="1" customWidth="1"/>
    <col min="9493" max="9728" width="9.140625" style="3"/>
    <col min="9729" max="9729" width="7.7109375" style="3" customWidth="1"/>
    <col min="9730" max="9730" width="22.5703125" style="3" customWidth="1"/>
    <col min="9731" max="9731" width="9.5703125" style="3" customWidth="1"/>
    <col min="9732" max="9737" width="9.85546875" style="3" customWidth="1"/>
    <col min="9738" max="9738" width="10.7109375" style="3" bestFit="1" customWidth="1"/>
    <col min="9739" max="9741" width="9.140625" style="3"/>
    <col min="9742" max="9742" width="9.7109375" style="3" customWidth="1"/>
    <col min="9743" max="9743" width="10.140625" style="3" bestFit="1" customWidth="1"/>
    <col min="9744" max="9744" width="11.28515625" style="3" customWidth="1"/>
    <col min="9745" max="9745" width="14.42578125" style="3" customWidth="1"/>
    <col min="9746" max="9746" width="13.42578125" style="3" customWidth="1"/>
    <col min="9747" max="9747" width="13.7109375" style="3" customWidth="1"/>
    <col min="9748" max="9748" width="10" style="3" bestFit="1" customWidth="1"/>
    <col min="9749" max="9984" width="9.140625" style="3"/>
    <col min="9985" max="9985" width="7.7109375" style="3" customWidth="1"/>
    <col min="9986" max="9986" width="22.5703125" style="3" customWidth="1"/>
    <col min="9987" max="9987" width="9.5703125" style="3" customWidth="1"/>
    <col min="9988" max="9993" width="9.85546875" style="3" customWidth="1"/>
    <col min="9994" max="9994" width="10.7109375" style="3" bestFit="1" customWidth="1"/>
    <col min="9995" max="9997" width="9.140625" style="3"/>
    <col min="9998" max="9998" width="9.7109375" style="3" customWidth="1"/>
    <col min="9999" max="9999" width="10.140625" style="3" bestFit="1" customWidth="1"/>
    <col min="10000" max="10000" width="11.28515625" style="3" customWidth="1"/>
    <col min="10001" max="10001" width="14.42578125" style="3" customWidth="1"/>
    <col min="10002" max="10002" width="13.42578125" style="3" customWidth="1"/>
    <col min="10003" max="10003" width="13.7109375" style="3" customWidth="1"/>
    <col min="10004" max="10004" width="10" style="3" bestFit="1" customWidth="1"/>
    <col min="10005" max="10240" width="9.140625" style="3"/>
    <col min="10241" max="10241" width="7.7109375" style="3" customWidth="1"/>
    <col min="10242" max="10242" width="22.5703125" style="3" customWidth="1"/>
    <col min="10243" max="10243" width="9.5703125" style="3" customWidth="1"/>
    <col min="10244" max="10249" width="9.85546875" style="3" customWidth="1"/>
    <col min="10250" max="10250" width="10.7109375" style="3" bestFit="1" customWidth="1"/>
    <col min="10251" max="10253" width="9.140625" style="3"/>
    <col min="10254" max="10254" width="9.7109375" style="3" customWidth="1"/>
    <col min="10255" max="10255" width="10.140625" style="3" bestFit="1" customWidth="1"/>
    <col min="10256" max="10256" width="11.28515625" style="3" customWidth="1"/>
    <col min="10257" max="10257" width="14.42578125" style="3" customWidth="1"/>
    <col min="10258" max="10258" width="13.42578125" style="3" customWidth="1"/>
    <col min="10259" max="10259" width="13.7109375" style="3" customWidth="1"/>
    <col min="10260" max="10260" width="10" style="3" bestFit="1" customWidth="1"/>
    <col min="10261" max="10496" width="9.140625" style="3"/>
    <col min="10497" max="10497" width="7.7109375" style="3" customWidth="1"/>
    <col min="10498" max="10498" width="22.5703125" style="3" customWidth="1"/>
    <col min="10499" max="10499" width="9.5703125" style="3" customWidth="1"/>
    <col min="10500" max="10505" width="9.85546875" style="3" customWidth="1"/>
    <col min="10506" max="10506" width="10.7109375" style="3" bestFit="1" customWidth="1"/>
    <col min="10507" max="10509" width="9.140625" style="3"/>
    <col min="10510" max="10510" width="9.7109375" style="3" customWidth="1"/>
    <col min="10511" max="10511" width="10.140625" style="3" bestFit="1" customWidth="1"/>
    <col min="10512" max="10512" width="11.28515625" style="3" customWidth="1"/>
    <col min="10513" max="10513" width="14.42578125" style="3" customWidth="1"/>
    <col min="10514" max="10514" width="13.42578125" style="3" customWidth="1"/>
    <col min="10515" max="10515" width="13.7109375" style="3" customWidth="1"/>
    <col min="10516" max="10516" width="10" style="3" bestFit="1" customWidth="1"/>
    <col min="10517" max="10752" width="9.140625" style="3"/>
    <col min="10753" max="10753" width="7.7109375" style="3" customWidth="1"/>
    <col min="10754" max="10754" width="22.5703125" style="3" customWidth="1"/>
    <col min="10755" max="10755" width="9.5703125" style="3" customWidth="1"/>
    <col min="10756" max="10761" width="9.85546875" style="3" customWidth="1"/>
    <col min="10762" max="10762" width="10.7109375" style="3" bestFit="1" customWidth="1"/>
    <col min="10763" max="10765" width="9.140625" style="3"/>
    <col min="10766" max="10766" width="9.7109375" style="3" customWidth="1"/>
    <col min="10767" max="10767" width="10.140625" style="3" bestFit="1" customWidth="1"/>
    <col min="10768" max="10768" width="11.28515625" style="3" customWidth="1"/>
    <col min="10769" max="10769" width="14.42578125" style="3" customWidth="1"/>
    <col min="10770" max="10770" width="13.42578125" style="3" customWidth="1"/>
    <col min="10771" max="10771" width="13.7109375" style="3" customWidth="1"/>
    <col min="10772" max="10772" width="10" style="3" bestFit="1" customWidth="1"/>
    <col min="10773" max="11008" width="9.140625" style="3"/>
    <col min="11009" max="11009" width="7.7109375" style="3" customWidth="1"/>
    <col min="11010" max="11010" width="22.5703125" style="3" customWidth="1"/>
    <col min="11011" max="11011" width="9.5703125" style="3" customWidth="1"/>
    <col min="11012" max="11017" width="9.85546875" style="3" customWidth="1"/>
    <col min="11018" max="11018" width="10.7109375" style="3" bestFit="1" customWidth="1"/>
    <col min="11019" max="11021" width="9.140625" style="3"/>
    <col min="11022" max="11022" width="9.7109375" style="3" customWidth="1"/>
    <col min="11023" max="11023" width="10.140625" style="3" bestFit="1" customWidth="1"/>
    <col min="11024" max="11024" width="11.28515625" style="3" customWidth="1"/>
    <col min="11025" max="11025" width="14.42578125" style="3" customWidth="1"/>
    <col min="11026" max="11026" width="13.42578125" style="3" customWidth="1"/>
    <col min="11027" max="11027" width="13.7109375" style="3" customWidth="1"/>
    <col min="11028" max="11028" width="10" style="3" bestFit="1" customWidth="1"/>
    <col min="11029" max="11264" width="9.140625" style="3"/>
    <col min="11265" max="11265" width="7.7109375" style="3" customWidth="1"/>
    <col min="11266" max="11266" width="22.5703125" style="3" customWidth="1"/>
    <col min="11267" max="11267" width="9.5703125" style="3" customWidth="1"/>
    <col min="11268" max="11273" width="9.85546875" style="3" customWidth="1"/>
    <col min="11274" max="11274" width="10.7109375" style="3" bestFit="1" customWidth="1"/>
    <col min="11275" max="11277" width="9.140625" style="3"/>
    <col min="11278" max="11278" width="9.7109375" style="3" customWidth="1"/>
    <col min="11279" max="11279" width="10.140625" style="3" bestFit="1" customWidth="1"/>
    <col min="11280" max="11280" width="11.28515625" style="3" customWidth="1"/>
    <col min="11281" max="11281" width="14.42578125" style="3" customWidth="1"/>
    <col min="11282" max="11282" width="13.42578125" style="3" customWidth="1"/>
    <col min="11283" max="11283" width="13.7109375" style="3" customWidth="1"/>
    <col min="11284" max="11284" width="10" style="3" bestFit="1" customWidth="1"/>
    <col min="11285" max="11520" width="9.140625" style="3"/>
    <col min="11521" max="11521" width="7.7109375" style="3" customWidth="1"/>
    <col min="11522" max="11522" width="22.5703125" style="3" customWidth="1"/>
    <col min="11523" max="11523" width="9.5703125" style="3" customWidth="1"/>
    <col min="11524" max="11529" width="9.85546875" style="3" customWidth="1"/>
    <col min="11530" max="11530" width="10.7109375" style="3" bestFit="1" customWidth="1"/>
    <col min="11531" max="11533" width="9.140625" style="3"/>
    <col min="11534" max="11534" width="9.7109375" style="3" customWidth="1"/>
    <col min="11535" max="11535" width="10.140625" style="3" bestFit="1" customWidth="1"/>
    <col min="11536" max="11536" width="11.28515625" style="3" customWidth="1"/>
    <col min="11537" max="11537" width="14.42578125" style="3" customWidth="1"/>
    <col min="11538" max="11538" width="13.42578125" style="3" customWidth="1"/>
    <col min="11539" max="11539" width="13.7109375" style="3" customWidth="1"/>
    <col min="11540" max="11540" width="10" style="3" bestFit="1" customWidth="1"/>
    <col min="11541" max="11776" width="9.140625" style="3"/>
    <col min="11777" max="11777" width="7.7109375" style="3" customWidth="1"/>
    <col min="11778" max="11778" width="22.5703125" style="3" customWidth="1"/>
    <col min="11779" max="11779" width="9.5703125" style="3" customWidth="1"/>
    <col min="11780" max="11785" width="9.85546875" style="3" customWidth="1"/>
    <col min="11786" max="11786" width="10.7109375" style="3" bestFit="1" customWidth="1"/>
    <col min="11787" max="11789" width="9.140625" style="3"/>
    <col min="11790" max="11790" width="9.7109375" style="3" customWidth="1"/>
    <col min="11791" max="11791" width="10.140625" style="3" bestFit="1" customWidth="1"/>
    <col min="11792" max="11792" width="11.28515625" style="3" customWidth="1"/>
    <col min="11793" max="11793" width="14.42578125" style="3" customWidth="1"/>
    <col min="11794" max="11794" width="13.42578125" style="3" customWidth="1"/>
    <col min="11795" max="11795" width="13.7109375" style="3" customWidth="1"/>
    <col min="11796" max="11796" width="10" style="3" bestFit="1" customWidth="1"/>
    <col min="11797" max="12032" width="9.140625" style="3"/>
    <col min="12033" max="12033" width="7.7109375" style="3" customWidth="1"/>
    <col min="12034" max="12034" width="22.5703125" style="3" customWidth="1"/>
    <col min="12035" max="12035" width="9.5703125" style="3" customWidth="1"/>
    <col min="12036" max="12041" width="9.85546875" style="3" customWidth="1"/>
    <col min="12042" max="12042" width="10.7109375" style="3" bestFit="1" customWidth="1"/>
    <col min="12043" max="12045" width="9.140625" style="3"/>
    <col min="12046" max="12046" width="9.7109375" style="3" customWidth="1"/>
    <col min="12047" max="12047" width="10.140625" style="3" bestFit="1" customWidth="1"/>
    <col min="12048" max="12048" width="11.28515625" style="3" customWidth="1"/>
    <col min="12049" max="12049" width="14.42578125" style="3" customWidth="1"/>
    <col min="12050" max="12050" width="13.42578125" style="3" customWidth="1"/>
    <col min="12051" max="12051" width="13.7109375" style="3" customWidth="1"/>
    <col min="12052" max="12052" width="10" style="3" bestFit="1" customWidth="1"/>
    <col min="12053" max="12288" width="9.140625" style="3"/>
    <col min="12289" max="12289" width="7.7109375" style="3" customWidth="1"/>
    <col min="12290" max="12290" width="22.5703125" style="3" customWidth="1"/>
    <col min="12291" max="12291" width="9.5703125" style="3" customWidth="1"/>
    <col min="12292" max="12297" width="9.85546875" style="3" customWidth="1"/>
    <col min="12298" max="12298" width="10.7109375" style="3" bestFit="1" customWidth="1"/>
    <col min="12299" max="12301" width="9.140625" style="3"/>
    <col min="12302" max="12302" width="9.7109375" style="3" customWidth="1"/>
    <col min="12303" max="12303" width="10.140625" style="3" bestFit="1" customWidth="1"/>
    <col min="12304" max="12304" width="11.28515625" style="3" customWidth="1"/>
    <col min="12305" max="12305" width="14.42578125" style="3" customWidth="1"/>
    <col min="12306" max="12306" width="13.42578125" style="3" customWidth="1"/>
    <col min="12307" max="12307" width="13.7109375" style="3" customWidth="1"/>
    <col min="12308" max="12308" width="10" style="3" bestFit="1" customWidth="1"/>
    <col min="12309" max="12544" width="9.140625" style="3"/>
    <col min="12545" max="12545" width="7.7109375" style="3" customWidth="1"/>
    <col min="12546" max="12546" width="22.5703125" style="3" customWidth="1"/>
    <col min="12547" max="12547" width="9.5703125" style="3" customWidth="1"/>
    <col min="12548" max="12553" width="9.85546875" style="3" customWidth="1"/>
    <col min="12554" max="12554" width="10.7109375" style="3" bestFit="1" customWidth="1"/>
    <col min="12555" max="12557" width="9.140625" style="3"/>
    <col min="12558" max="12558" width="9.7109375" style="3" customWidth="1"/>
    <col min="12559" max="12559" width="10.140625" style="3" bestFit="1" customWidth="1"/>
    <col min="12560" max="12560" width="11.28515625" style="3" customWidth="1"/>
    <col min="12561" max="12561" width="14.42578125" style="3" customWidth="1"/>
    <col min="12562" max="12562" width="13.42578125" style="3" customWidth="1"/>
    <col min="12563" max="12563" width="13.7109375" style="3" customWidth="1"/>
    <col min="12564" max="12564" width="10" style="3" bestFit="1" customWidth="1"/>
    <col min="12565" max="12800" width="9.140625" style="3"/>
    <col min="12801" max="12801" width="7.7109375" style="3" customWidth="1"/>
    <col min="12802" max="12802" width="22.5703125" style="3" customWidth="1"/>
    <col min="12803" max="12803" width="9.5703125" style="3" customWidth="1"/>
    <col min="12804" max="12809" width="9.85546875" style="3" customWidth="1"/>
    <col min="12810" max="12810" width="10.7109375" style="3" bestFit="1" customWidth="1"/>
    <col min="12811" max="12813" width="9.140625" style="3"/>
    <col min="12814" max="12814" width="9.7109375" style="3" customWidth="1"/>
    <col min="12815" max="12815" width="10.140625" style="3" bestFit="1" customWidth="1"/>
    <col min="12816" max="12816" width="11.28515625" style="3" customWidth="1"/>
    <col min="12817" max="12817" width="14.42578125" style="3" customWidth="1"/>
    <col min="12818" max="12818" width="13.42578125" style="3" customWidth="1"/>
    <col min="12819" max="12819" width="13.7109375" style="3" customWidth="1"/>
    <col min="12820" max="12820" width="10" style="3" bestFit="1" customWidth="1"/>
    <col min="12821" max="13056" width="9.140625" style="3"/>
    <col min="13057" max="13057" width="7.7109375" style="3" customWidth="1"/>
    <col min="13058" max="13058" width="22.5703125" style="3" customWidth="1"/>
    <col min="13059" max="13059" width="9.5703125" style="3" customWidth="1"/>
    <col min="13060" max="13065" width="9.85546875" style="3" customWidth="1"/>
    <col min="13066" max="13066" width="10.7109375" style="3" bestFit="1" customWidth="1"/>
    <col min="13067" max="13069" width="9.140625" style="3"/>
    <col min="13070" max="13070" width="9.7109375" style="3" customWidth="1"/>
    <col min="13071" max="13071" width="10.140625" style="3" bestFit="1" customWidth="1"/>
    <col min="13072" max="13072" width="11.28515625" style="3" customWidth="1"/>
    <col min="13073" max="13073" width="14.42578125" style="3" customWidth="1"/>
    <col min="13074" max="13074" width="13.42578125" style="3" customWidth="1"/>
    <col min="13075" max="13075" width="13.7109375" style="3" customWidth="1"/>
    <col min="13076" max="13076" width="10" style="3" bestFit="1" customWidth="1"/>
    <col min="13077" max="13312" width="9.140625" style="3"/>
    <col min="13313" max="13313" width="7.7109375" style="3" customWidth="1"/>
    <col min="13314" max="13314" width="22.5703125" style="3" customWidth="1"/>
    <col min="13315" max="13315" width="9.5703125" style="3" customWidth="1"/>
    <col min="13316" max="13321" width="9.85546875" style="3" customWidth="1"/>
    <col min="13322" max="13322" width="10.7109375" style="3" bestFit="1" customWidth="1"/>
    <col min="13323" max="13325" width="9.140625" style="3"/>
    <col min="13326" max="13326" width="9.7109375" style="3" customWidth="1"/>
    <col min="13327" max="13327" width="10.140625" style="3" bestFit="1" customWidth="1"/>
    <col min="13328" max="13328" width="11.28515625" style="3" customWidth="1"/>
    <col min="13329" max="13329" width="14.42578125" style="3" customWidth="1"/>
    <col min="13330" max="13330" width="13.42578125" style="3" customWidth="1"/>
    <col min="13331" max="13331" width="13.7109375" style="3" customWidth="1"/>
    <col min="13332" max="13332" width="10" style="3" bestFit="1" customWidth="1"/>
    <col min="13333" max="13568" width="9.140625" style="3"/>
    <col min="13569" max="13569" width="7.7109375" style="3" customWidth="1"/>
    <col min="13570" max="13570" width="22.5703125" style="3" customWidth="1"/>
    <col min="13571" max="13571" width="9.5703125" style="3" customWidth="1"/>
    <col min="13572" max="13577" width="9.85546875" style="3" customWidth="1"/>
    <col min="13578" max="13578" width="10.7109375" style="3" bestFit="1" customWidth="1"/>
    <col min="13579" max="13581" width="9.140625" style="3"/>
    <col min="13582" max="13582" width="9.7109375" style="3" customWidth="1"/>
    <col min="13583" max="13583" width="10.140625" style="3" bestFit="1" customWidth="1"/>
    <col min="13584" max="13584" width="11.28515625" style="3" customWidth="1"/>
    <col min="13585" max="13585" width="14.42578125" style="3" customWidth="1"/>
    <col min="13586" max="13586" width="13.42578125" style="3" customWidth="1"/>
    <col min="13587" max="13587" width="13.7109375" style="3" customWidth="1"/>
    <col min="13588" max="13588" width="10" style="3" bestFit="1" customWidth="1"/>
    <col min="13589" max="13824" width="9.140625" style="3"/>
    <col min="13825" max="13825" width="7.7109375" style="3" customWidth="1"/>
    <col min="13826" max="13826" width="22.5703125" style="3" customWidth="1"/>
    <col min="13827" max="13827" width="9.5703125" style="3" customWidth="1"/>
    <col min="13828" max="13833" width="9.85546875" style="3" customWidth="1"/>
    <col min="13834" max="13834" width="10.7109375" style="3" bestFit="1" customWidth="1"/>
    <col min="13835" max="13837" width="9.140625" style="3"/>
    <col min="13838" max="13838" width="9.7109375" style="3" customWidth="1"/>
    <col min="13839" max="13839" width="10.140625" style="3" bestFit="1" customWidth="1"/>
    <col min="13840" max="13840" width="11.28515625" style="3" customWidth="1"/>
    <col min="13841" max="13841" width="14.42578125" style="3" customWidth="1"/>
    <col min="13842" max="13842" width="13.42578125" style="3" customWidth="1"/>
    <col min="13843" max="13843" width="13.7109375" style="3" customWidth="1"/>
    <col min="13844" max="13844" width="10" style="3" bestFit="1" customWidth="1"/>
    <col min="13845" max="14080" width="9.140625" style="3"/>
    <col min="14081" max="14081" width="7.7109375" style="3" customWidth="1"/>
    <col min="14082" max="14082" width="22.5703125" style="3" customWidth="1"/>
    <col min="14083" max="14083" width="9.5703125" style="3" customWidth="1"/>
    <col min="14084" max="14089" width="9.85546875" style="3" customWidth="1"/>
    <col min="14090" max="14090" width="10.7109375" style="3" bestFit="1" customWidth="1"/>
    <col min="14091" max="14093" width="9.140625" style="3"/>
    <col min="14094" max="14094" width="9.7109375" style="3" customWidth="1"/>
    <col min="14095" max="14095" width="10.140625" style="3" bestFit="1" customWidth="1"/>
    <col min="14096" max="14096" width="11.28515625" style="3" customWidth="1"/>
    <col min="14097" max="14097" width="14.42578125" style="3" customWidth="1"/>
    <col min="14098" max="14098" width="13.42578125" style="3" customWidth="1"/>
    <col min="14099" max="14099" width="13.7109375" style="3" customWidth="1"/>
    <col min="14100" max="14100" width="10" style="3" bestFit="1" customWidth="1"/>
    <col min="14101" max="14336" width="9.140625" style="3"/>
    <col min="14337" max="14337" width="7.7109375" style="3" customWidth="1"/>
    <col min="14338" max="14338" width="22.5703125" style="3" customWidth="1"/>
    <col min="14339" max="14339" width="9.5703125" style="3" customWidth="1"/>
    <col min="14340" max="14345" width="9.85546875" style="3" customWidth="1"/>
    <col min="14346" max="14346" width="10.7109375" style="3" bestFit="1" customWidth="1"/>
    <col min="14347" max="14349" width="9.140625" style="3"/>
    <col min="14350" max="14350" width="9.7109375" style="3" customWidth="1"/>
    <col min="14351" max="14351" width="10.140625" style="3" bestFit="1" customWidth="1"/>
    <col min="14352" max="14352" width="11.28515625" style="3" customWidth="1"/>
    <col min="14353" max="14353" width="14.42578125" style="3" customWidth="1"/>
    <col min="14354" max="14354" width="13.42578125" style="3" customWidth="1"/>
    <col min="14355" max="14355" width="13.7109375" style="3" customWidth="1"/>
    <col min="14356" max="14356" width="10" style="3" bestFit="1" customWidth="1"/>
    <col min="14357" max="14592" width="9.140625" style="3"/>
    <col min="14593" max="14593" width="7.7109375" style="3" customWidth="1"/>
    <col min="14594" max="14594" width="22.5703125" style="3" customWidth="1"/>
    <col min="14595" max="14595" width="9.5703125" style="3" customWidth="1"/>
    <col min="14596" max="14601" width="9.85546875" style="3" customWidth="1"/>
    <col min="14602" max="14602" width="10.7109375" style="3" bestFit="1" customWidth="1"/>
    <col min="14603" max="14605" width="9.140625" style="3"/>
    <col min="14606" max="14606" width="9.7109375" style="3" customWidth="1"/>
    <col min="14607" max="14607" width="10.140625" style="3" bestFit="1" customWidth="1"/>
    <col min="14608" max="14608" width="11.28515625" style="3" customWidth="1"/>
    <col min="14609" max="14609" width="14.42578125" style="3" customWidth="1"/>
    <col min="14610" max="14610" width="13.42578125" style="3" customWidth="1"/>
    <col min="14611" max="14611" width="13.7109375" style="3" customWidth="1"/>
    <col min="14612" max="14612" width="10" style="3" bestFit="1" customWidth="1"/>
    <col min="14613" max="14848" width="9.140625" style="3"/>
    <col min="14849" max="14849" width="7.7109375" style="3" customWidth="1"/>
    <col min="14850" max="14850" width="22.5703125" style="3" customWidth="1"/>
    <col min="14851" max="14851" width="9.5703125" style="3" customWidth="1"/>
    <col min="14852" max="14857" width="9.85546875" style="3" customWidth="1"/>
    <col min="14858" max="14858" width="10.7109375" style="3" bestFit="1" customWidth="1"/>
    <col min="14859" max="14861" width="9.140625" style="3"/>
    <col min="14862" max="14862" width="9.7109375" style="3" customWidth="1"/>
    <col min="14863" max="14863" width="10.140625" style="3" bestFit="1" customWidth="1"/>
    <col min="14864" max="14864" width="11.28515625" style="3" customWidth="1"/>
    <col min="14865" max="14865" width="14.42578125" style="3" customWidth="1"/>
    <col min="14866" max="14866" width="13.42578125" style="3" customWidth="1"/>
    <col min="14867" max="14867" width="13.7109375" style="3" customWidth="1"/>
    <col min="14868" max="14868" width="10" style="3" bestFit="1" customWidth="1"/>
    <col min="14869" max="15104" width="9.140625" style="3"/>
    <col min="15105" max="15105" width="7.7109375" style="3" customWidth="1"/>
    <col min="15106" max="15106" width="22.5703125" style="3" customWidth="1"/>
    <col min="15107" max="15107" width="9.5703125" style="3" customWidth="1"/>
    <col min="15108" max="15113" width="9.85546875" style="3" customWidth="1"/>
    <col min="15114" max="15114" width="10.7109375" style="3" bestFit="1" customWidth="1"/>
    <col min="15115" max="15117" width="9.140625" style="3"/>
    <col min="15118" max="15118" width="9.7109375" style="3" customWidth="1"/>
    <col min="15119" max="15119" width="10.140625" style="3" bestFit="1" customWidth="1"/>
    <col min="15120" max="15120" width="11.28515625" style="3" customWidth="1"/>
    <col min="15121" max="15121" width="14.42578125" style="3" customWidth="1"/>
    <col min="15122" max="15122" width="13.42578125" style="3" customWidth="1"/>
    <col min="15123" max="15123" width="13.7109375" style="3" customWidth="1"/>
    <col min="15124" max="15124" width="10" style="3" bestFit="1" customWidth="1"/>
    <col min="15125" max="15360" width="9.140625" style="3"/>
    <col min="15361" max="15361" width="7.7109375" style="3" customWidth="1"/>
    <col min="15362" max="15362" width="22.5703125" style="3" customWidth="1"/>
    <col min="15363" max="15363" width="9.5703125" style="3" customWidth="1"/>
    <col min="15364" max="15369" width="9.85546875" style="3" customWidth="1"/>
    <col min="15370" max="15370" width="10.7109375" style="3" bestFit="1" customWidth="1"/>
    <col min="15371" max="15373" width="9.140625" style="3"/>
    <col min="15374" max="15374" width="9.7109375" style="3" customWidth="1"/>
    <col min="15375" max="15375" width="10.140625" style="3" bestFit="1" customWidth="1"/>
    <col min="15376" max="15376" width="11.28515625" style="3" customWidth="1"/>
    <col min="15377" max="15377" width="14.42578125" style="3" customWidth="1"/>
    <col min="15378" max="15378" width="13.42578125" style="3" customWidth="1"/>
    <col min="15379" max="15379" width="13.7109375" style="3" customWidth="1"/>
    <col min="15380" max="15380" width="10" style="3" bestFit="1" customWidth="1"/>
    <col min="15381" max="15616" width="9.140625" style="3"/>
    <col min="15617" max="15617" width="7.7109375" style="3" customWidth="1"/>
    <col min="15618" max="15618" width="22.5703125" style="3" customWidth="1"/>
    <col min="15619" max="15619" width="9.5703125" style="3" customWidth="1"/>
    <col min="15620" max="15625" width="9.85546875" style="3" customWidth="1"/>
    <col min="15626" max="15626" width="10.7109375" style="3" bestFit="1" customWidth="1"/>
    <col min="15627" max="15629" width="9.140625" style="3"/>
    <col min="15630" max="15630" width="9.7109375" style="3" customWidth="1"/>
    <col min="15631" max="15631" width="10.140625" style="3" bestFit="1" customWidth="1"/>
    <col min="15632" max="15632" width="11.28515625" style="3" customWidth="1"/>
    <col min="15633" max="15633" width="14.42578125" style="3" customWidth="1"/>
    <col min="15634" max="15634" width="13.42578125" style="3" customWidth="1"/>
    <col min="15635" max="15635" width="13.7109375" style="3" customWidth="1"/>
    <col min="15636" max="15636" width="10" style="3" bestFit="1" customWidth="1"/>
    <col min="15637" max="15872" width="9.140625" style="3"/>
    <col min="15873" max="15873" width="7.7109375" style="3" customWidth="1"/>
    <col min="15874" max="15874" width="22.5703125" style="3" customWidth="1"/>
    <col min="15875" max="15875" width="9.5703125" style="3" customWidth="1"/>
    <col min="15876" max="15881" width="9.85546875" style="3" customWidth="1"/>
    <col min="15882" max="15882" width="10.7109375" style="3" bestFit="1" customWidth="1"/>
    <col min="15883" max="15885" width="9.140625" style="3"/>
    <col min="15886" max="15886" width="9.7109375" style="3" customWidth="1"/>
    <col min="15887" max="15887" width="10.140625" style="3" bestFit="1" customWidth="1"/>
    <col min="15888" max="15888" width="11.28515625" style="3" customWidth="1"/>
    <col min="15889" max="15889" width="14.42578125" style="3" customWidth="1"/>
    <col min="15890" max="15890" width="13.42578125" style="3" customWidth="1"/>
    <col min="15891" max="15891" width="13.7109375" style="3" customWidth="1"/>
    <col min="15892" max="15892" width="10" style="3" bestFit="1" customWidth="1"/>
    <col min="15893" max="16128" width="9.140625" style="3"/>
    <col min="16129" max="16129" width="7.7109375" style="3" customWidth="1"/>
    <col min="16130" max="16130" width="22.5703125" style="3" customWidth="1"/>
    <col min="16131" max="16131" width="9.5703125" style="3" customWidth="1"/>
    <col min="16132" max="16137" width="9.85546875" style="3" customWidth="1"/>
    <col min="16138" max="16138" width="10.7109375" style="3" bestFit="1" customWidth="1"/>
    <col min="16139" max="16141" width="9.140625" style="3"/>
    <col min="16142" max="16142" width="9.7109375" style="3" customWidth="1"/>
    <col min="16143" max="16143" width="10.140625" style="3" bestFit="1" customWidth="1"/>
    <col min="16144" max="16144" width="11.28515625" style="3" customWidth="1"/>
    <col min="16145" max="16145" width="14.42578125" style="3" customWidth="1"/>
    <col min="16146" max="16146" width="13.42578125" style="3" customWidth="1"/>
    <col min="16147" max="16147" width="13.7109375" style="3" customWidth="1"/>
    <col min="16148" max="16148" width="10" style="3" bestFit="1" customWidth="1"/>
    <col min="16149" max="16384" width="9.140625" style="3"/>
  </cols>
  <sheetData>
    <row r="1" spans="1:19" ht="19.7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</row>
    <row r="2" spans="1:19" ht="32.25" customHeight="1" x14ac:dyDescent="0.5">
      <c r="A2" s="4" t="s">
        <v>1</v>
      </c>
      <c r="B2" s="4" t="s">
        <v>2</v>
      </c>
      <c r="C2" s="4" t="s">
        <v>3</v>
      </c>
      <c r="D2" s="5">
        <v>2549</v>
      </c>
      <c r="E2" s="5">
        <v>2550</v>
      </c>
      <c r="F2" s="5">
        <v>2551</v>
      </c>
      <c r="G2" s="5">
        <v>2552</v>
      </c>
      <c r="H2" s="5">
        <v>2553</v>
      </c>
      <c r="I2" s="5">
        <v>2554</v>
      </c>
      <c r="J2" s="5">
        <v>2555</v>
      </c>
      <c r="K2" s="5">
        <v>2556</v>
      </c>
      <c r="L2" s="6">
        <v>2557</v>
      </c>
      <c r="M2" s="6">
        <v>2558</v>
      </c>
      <c r="N2" s="6">
        <v>2559</v>
      </c>
      <c r="O2" s="6">
        <v>2560</v>
      </c>
      <c r="P2" s="6">
        <v>2561</v>
      </c>
      <c r="Q2" s="7">
        <v>2562</v>
      </c>
      <c r="R2" s="8">
        <v>2563</v>
      </c>
      <c r="S2" s="8">
        <v>2564</v>
      </c>
    </row>
    <row r="3" spans="1:19" ht="19.7" customHeight="1" x14ac:dyDescent="0.5">
      <c r="A3" s="9">
        <v>1</v>
      </c>
      <c r="B3" s="10" t="s">
        <v>4</v>
      </c>
      <c r="C3" s="4" t="s">
        <v>5</v>
      </c>
      <c r="D3" s="11">
        <v>82897</v>
      </c>
      <c r="E3" s="11">
        <v>113901</v>
      </c>
      <c r="F3" s="12">
        <v>115403</v>
      </c>
      <c r="G3" s="12">
        <v>128090</v>
      </c>
      <c r="H3" s="12">
        <v>119538</v>
      </c>
      <c r="I3" s="12">
        <v>136264</v>
      </c>
      <c r="J3" s="12">
        <v>138731</v>
      </c>
      <c r="K3" s="13">
        <v>142137</v>
      </c>
      <c r="L3" s="12">
        <v>137133</v>
      </c>
      <c r="M3" s="13">
        <f>P54</f>
        <v>145311</v>
      </c>
      <c r="N3" s="12">
        <f>P69</f>
        <v>162300</v>
      </c>
      <c r="O3" s="12">
        <f>P83</f>
        <v>162558</v>
      </c>
      <c r="P3" s="12">
        <f>P98</f>
        <v>164608</v>
      </c>
      <c r="Q3" s="14">
        <f>P112</f>
        <v>178481</v>
      </c>
      <c r="R3" s="15">
        <f>P127</f>
        <v>172023</v>
      </c>
      <c r="S3" s="15">
        <f>P143</f>
        <v>134700</v>
      </c>
    </row>
    <row r="4" spans="1:19" ht="19.7" customHeight="1" x14ac:dyDescent="0.5">
      <c r="A4" s="9"/>
      <c r="B4" s="10"/>
      <c r="C4" s="4" t="s">
        <v>6</v>
      </c>
      <c r="D4" s="11">
        <v>422974</v>
      </c>
      <c r="E4" s="11">
        <v>444668</v>
      </c>
      <c r="F4" s="12">
        <v>496444</v>
      </c>
      <c r="G4" s="12">
        <v>518029</v>
      </c>
      <c r="H4" s="12">
        <v>556587</v>
      </c>
      <c r="I4" s="12">
        <v>656048</v>
      </c>
      <c r="J4" s="12">
        <v>691877</v>
      </c>
      <c r="K4" s="13">
        <v>702183</v>
      </c>
      <c r="L4" s="12">
        <v>691417</v>
      </c>
      <c r="M4" s="13">
        <f>P55</f>
        <v>742260</v>
      </c>
      <c r="N4" s="12">
        <f>P70</f>
        <v>799434</v>
      </c>
      <c r="O4" s="12">
        <f>P84</f>
        <v>816585</v>
      </c>
      <c r="P4" s="12">
        <f>P99</f>
        <v>832270</v>
      </c>
      <c r="Q4" s="14">
        <f>P113</f>
        <v>880457</v>
      </c>
      <c r="R4" s="15">
        <f>P128</f>
        <v>831228</v>
      </c>
      <c r="S4" s="15">
        <f>P144</f>
        <v>527977</v>
      </c>
    </row>
    <row r="5" spans="1:19" ht="19.7" customHeight="1" x14ac:dyDescent="0.5">
      <c r="A5" s="9"/>
      <c r="B5" s="16" t="s">
        <v>7</v>
      </c>
      <c r="C5" s="4" t="s">
        <v>6</v>
      </c>
      <c r="D5" s="11">
        <f>D4/12</f>
        <v>35247.833333333336</v>
      </c>
      <c r="E5" s="11">
        <f t="shared" ref="E5:P5" si="0">E4/12</f>
        <v>37055.666666666664</v>
      </c>
      <c r="F5" s="11">
        <f t="shared" si="0"/>
        <v>41370.333333333336</v>
      </c>
      <c r="G5" s="11">
        <f t="shared" si="0"/>
        <v>43169.083333333336</v>
      </c>
      <c r="H5" s="11">
        <f t="shared" si="0"/>
        <v>46382.25</v>
      </c>
      <c r="I5" s="11">
        <f t="shared" si="0"/>
        <v>54670.666666666664</v>
      </c>
      <c r="J5" s="11">
        <f t="shared" si="0"/>
        <v>57656.416666666664</v>
      </c>
      <c r="K5" s="11">
        <f t="shared" si="0"/>
        <v>58515.25</v>
      </c>
      <c r="L5" s="11">
        <f t="shared" si="0"/>
        <v>57618.083333333336</v>
      </c>
      <c r="M5" s="11">
        <f t="shared" si="0"/>
        <v>61855</v>
      </c>
      <c r="N5" s="11">
        <f t="shared" si="0"/>
        <v>66619.5</v>
      </c>
      <c r="O5" s="11">
        <f t="shared" si="0"/>
        <v>68048.75</v>
      </c>
      <c r="P5" s="11">
        <f t="shared" si="0"/>
        <v>69355.833333333328</v>
      </c>
      <c r="Q5" s="17">
        <f>Q4/12</f>
        <v>73371.416666666672</v>
      </c>
      <c r="R5" s="15">
        <f>R4/12</f>
        <v>69269</v>
      </c>
      <c r="S5" s="15">
        <f>S4/12</f>
        <v>43998.083333333336</v>
      </c>
    </row>
    <row r="6" spans="1:19" ht="19.7" customHeight="1" x14ac:dyDescent="0.5">
      <c r="A6" s="9"/>
      <c r="B6" s="16" t="s">
        <v>8</v>
      </c>
      <c r="C6" s="4" t="s">
        <v>6</v>
      </c>
      <c r="D6" s="11">
        <f t="shared" ref="D6:M6" si="1">D4/365</f>
        <v>1158.8328767123287</v>
      </c>
      <c r="E6" s="11">
        <f t="shared" si="1"/>
        <v>1218.2684931506849</v>
      </c>
      <c r="F6" s="11">
        <f t="shared" si="1"/>
        <v>1360.1205479452055</v>
      </c>
      <c r="G6" s="11">
        <f t="shared" si="1"/>
        <v>1419.2575342465752</v>
      </c>
      <c r="H6" s="11">
        <f t="shared" si="1"/>
        <v>1524.8958904109588</v>
      </c>
      <c r="I6" s="11">
        <f t="shared" si="1"/>
        <v>1797.3917808219178</v>
      </c>
      <c r="J6" s="11">
        <f t="shared" si="1"/>
        <v>1895.5534246575342</v>
      </c>
      <c r="K6" s="11">
        <f t="shared" si="1"/>
        <v>1923.7890410958903</v>
      </c>
      <c r="L6" s="11">
        <f t="shared" si="1"/>
        <v>1894.2931506849316</v>
      </c>
      <c r="M6" s="11">
        <f t="shared" si="1"/>
        <v>2033.5890410958905</v>
      </c>
      <c r="N6" s="11">
        <f>N4/366</f>
        <v>2184.2459016393441</v>
      </c>
      <c r="O6" s="11">
        <f>O4/365</f>
        <v>2237.2191780821918</v>
      </c>
      <c r="P6" s="12">
        <f t="shared" ref="P6:P11" si="2">P100</f>
        <v>2280.1917808219177</v>
      </c>
      <c r="Q6" s="14">
        <f>P114</f>
        <v>2412.2109589041097</v>
      </c>
      <c r="R6" s="15">
        <f>P129</f>
        <v>2277.33698630137</v>
      </c>
      <c r="S6" s="15">
        <f>P145</f>
        <v>2885.1202185792349</v>
      </c>
    </row>
    <row r="7" spans="1:19" ht="19.7" customHeight="1" x14ac:dyDescent="0.5">
      <c r="A7" s="9">
        <v>2</v>
      </c>
      <c r="B7" s="10" t="s">
        <v>9</v>
      </c>
      <c r="C7" s="4" t="s">
        <v>10</v>
      </c>
      <c r="D7" s="11">
        <v>17670</v>
      </c>
      <c r="E7" s="11">
        <v>15365</v>
      </c>
      <c r="F7" s="12">
        <v>15010</v>
      </c>
      <c r="G7" s="12">
        <v>16638</v>
      </c>
      <c r="H7" s="12">
        <v>18782</v>
      </c>
      <c r="I7" s="12">
        <v>17579</v>
      </c>
      <c r="J7" s="12">
        <v>19025</v>
      </c>
      <c r="K7" s="12">
        <v>18833</v>
      </c>
      <c r="L7" s="12">
        <v>20097</v>
      </c>
      <c r="M7" s="12">
        <f>P57</f>
        <v>19800</v>
      </c>
      <c r="N7" s="12">
        <f>P72</f>
        <v>20503</v>
      </c>
      <c r="O7" s="12">
        <f>P86</f>
        <v>20823</v>
      </c>
      <c r="P7" s="12">
        <f t="shared" si="2"/>
        <v>22792</v>
      </c>
      <c r="Q7" s="14">
        <f>P116</f>
        <v>23735</v>
      </c>
      <c r="R7" s="15">
        <f>P131</f>
        <v>24203</v>
      </c>
      <c r="S7" s="15">
        <f>P147</f>
        <v>14617</v>
      </c>
    </row>
    <row r="8" spans="1:19" ht="19.7" customHeight="1" x14ac:dyDescent="0.5">
      <c r="A8" s="9"/>
      <c r="B8" s="10"/>
      <c r="C8" s="4" t="s">
        <v>11</v>
      </c>
      <c r="D8" s="11">
        <v>56368</v>
      </c>
      <c r="E8" s="11">
        <v>56003</v>
      </c>
      <c r="F8" s="12">
        <v>74849</v>
      </c>
      <c r="G8" s="12">
        <v>79034</v>
      </c>
      <c r="H8" s="12">
        <v>85118</v>
      </c>
      <c r="I8" s="12">
        <v>89859</v>
      </c>
      <c r="J8" s="12">
        <v>92481</v>
      </c>
      <c r="K8" s="12">
        <v>86214</v>
      </c>
      <c r="L8" s="12">
        <v>88632</v>
      </c>
      <c r="M8" s="18">
        <f>P58</f>
        <v>86796</v>
      </c>
      <c r="N8" s="12">
        <f>P73</f>
        <v>85284</v>
      </c>
      <c r="O8" s="12">
        <f>P87</f>
        <v>82919</v>
      </c>
      <c r="P8" s="12">
        <f t="shared" si="2"/>
        <v>85722</v>
      </c>
      <c r="Q8" s="14">
        <f>P117</f>
        <v>87731</v>
      </c>
      <c r="R8" s="15">
        <f>P132</f>
        <v>89746</v>
      </c>
      <c r="S8" s="15">
        <f>P148</f>
        <v>57431</v>
      </c>
    </row>
    <row r="9" spans="1:19" ht="19.7" customHeight="1" x14ac:dyDescent="0.5">
      <c r="A9" s="4">
        <v>3</v>
      </c>
      <c r="B9" s="19" t="s">
        <v>12</v>
      </c>
      <c r="C9" s="4" t="s">
        <v>13</v>
      </c>
      <c r="D9" s="20">
        <v>85.55</v>
      </c>
      <c r="E9" s="20">
        <v>85.02</v>
      </c>
      <c r="F9" s="20">
        <v>83.77</v>
      </c>
      <c r="G9" s="20">
        <v>79.16</v>
      </c>
      <c r="H9" s="20">
        <v>74.84</v>
      </c>
      <c r="I9" s="20">
        <v>77.58</v>
      </c>
      <c r="J9" s="20">
        <v>82.37</v>
      </c>
      <c r="K9" s="20">
        <v>77.03</v>
      </c>
      <c r="L9" s="20">
        <v>79.260000000000005</v>
      </c>
      <c r="M9" s="20">
        <f>P59</f>
        <v>77.62</v>
      </c>
      <c r="N9" s="20">
        <f>P74</f>
        <v>76.2</v>
      </c>
      <c r="O9" s="20">
        <f>P88</f>
        <v>74.37</v>
      </c>
      <c r="P9" s="20">
        <f t="shared" si="2"/>
        <v>77.06</v>
      </c>
      <c r="Q9" s="21">
        <f>P118</f>
        <v>77.42</v>
      </c>
      <c r="R9" s="22">
        <f>P133</f>
        <v>80.319999999999993</v>
      </c>
      <c r="S9" s="22">
        <f>P149</f>
        <v>78.5</v>
      </c>
    </row>
    <row r="10" spans="1:19" ht="19.7" customHeight="1" x14ac:dyDescent="0.5">
      <c r="A10" s="23"/>
      <c r="B10" s="24" t="s">
        <v>14</v>
      </c>
      <c r="C10" s="23" t="s">
        <v>11</v>
      </c>
      <c r="D10" s="25">
        <v>3.2</v>
      </c>
      <c r="E10" s="25">
        <v>3.65</v>
      </c>
      <c r="F10" s="25">
        <v>4.68</v>
      </c>
      <c r="G10" s="25">
        <f>G8/G7</f>
        <v>4.7502103618223348</v>
      </c>
      <c r="H10" s="25">
        <f>H8/H7</f>
        <v>4.5318922372484289</v>
      </c>
      <c r="I10" s="25">
        <f>I8/I7</f>
        <v>5.1117242163945615</v>
      </c>
      <c r="J10" s="25">
        <f>J8/J7</f>
        <v>4.8610249671484889</v>
      </c>
      <c r="K10" s="25">
        <f>K8/K7</f>
        <v>4.5778155365581688</v>
      </c>
      <c r="L10" s="25">
        <v>4.49</v>
      </c>
      <c r="M10" s="25">
        <f>P60</f>
        <v>4.46</v>
      </c>
      <c r="N10" s="20">
        <f>P75</f>
        <v>4.21</v>
      </c>
      <c r="O10" s="20">
        <f>P89</f>
        <v>4.0199999999999996</v>
      </c>
      <c r="P10" s="20">
        <f t="shared" si="2"/>
        <v>3.77</v>
      </c>
      <c r="Q10" s="21">
        <f>P119</f>
        <v>3.77</v>
      </c>
      <c r="R10" s="22">
        <f>P134</f>
        <v>3.74</v>
      </c>
      <c r="S10" s="22">
        <f>P150</f>
        <v>3.86</v>
      </c>
    </row>
    <row r="11" spans="1:19" ht="19.7" customHeight="1" x14ac:dyDescent="0.5">
      <c r="A11" s="4">
        <v>4</v>
      </c>
      <c r="B11" s="19" t="s">
        <v>15</v>
      </c>
      <c r="C11" s="4" t="s">
        <v>13</v>
      </c>
      <c r="D11" s="20">
        <f>290*100/17670</f>
        <v>1.6411997736276174</v>
      </c>
      <c r="E11" s="20">
        <f>322*100/15365</f>
        <v>2.0956719817767655</v>
      </c>
      <c r="F11" s="20">
        <v>2.08</v>
      </c>
      <c r="G11" s="20">
        <v>2.2799999999999998</v>
      </c>
      <c r="H11" s="20">
        <v>2.0299999999999998</v>
      </c>
      <c r="I11" s="20">
        <v>2.2400000000000002</v>
      </c>
      <c r="J11" s="20">
        <v>2.4300000000000002</v>
      </c>
      <c r="K11" s="20">
        <v>2.66</v>
      </c>
      <c r="L11" s="20">
        <f>424*100/20097</f>
        <v>2.1097676270090062</v>
      </c>
      <c r="M11" s="20">
        <f>P61</f>
        <v>2.3333333333333335</v>
      </c>
      <c r="N11" s="20">
        <f>P76</f>
        <v>2.1704140857435497</v>
      </c>
      <c r="O11" s="20">
        <f>P90</f>
        <v>2.4011909907314029</v>
      </c>
      <c r="P11" s="20">
        <f t="shared" si="2"/>
        <v>2.1147771147771146</v>
      </c>
      <c r="Q11" s="21">
        <f>P120</f>
        <v>2.2414156309247946</v>
      </c>
      <c r="R11" s="22">
        <f>P136</f>
        <v>2.0204106928893113</v>
      </c>
      <c r="S11" s="22">
        <f>P152</f>
        <v>2.3944721899158514</v>
      </c>
    </row>
    <row r="12" spans="1:19" ht="19.7" customHeight="1" x14ac:dyDescent="0.5">
      <c r="A12" s="26"/>
      <c r="B12" s="27"/>
      <c r="C12" s="26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"/>
      <c r="O12" s="2"/>
    </row>
    <row r="13" spans="1:19" ht="19.7" customHeight="1" x14ac:dyDescent="0.5">
      <c r="A13" s="4"/>
      <c r="B13" s="19"/>
      <c r="C13" s="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"/>
      <c r="O13" s="2"/>
    </row>
    <row r="14" spans="1:19" s="32" customFormat="1" ht="19.7" customHeight="1" x14ac:dyDescent="0.5">
      <c r="A14" s="29"/>
      <c r="B14" s="30"/>
      <c r="C14" s="29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9" s="34" customFormat="1" ht="19.7" customHeight="1" x14ac:dyDescent="0.5">
      <c r="A15" s="33"/>
      <c r="C15" s="33"/>
      <c r="D15" s="35"/>
      <c r="E15" s="35"/>
      <c r="F15" s="35"/>
    </row>
    <row r="16" spans="1:19" ht="19.7" customHeight="1" x14ac:dyDescent="0.5">
      <c r="A16" s="36" t="s">
        <v>16</v>
      </c>
      <c r="B16" s="2"/>
      <c r="C16" s="37"/>
      <c r="D16" s="38"/>
      <c r="E16" s="38"/>
      <c r="F16" s="38"/>
      <c r="G16" s="2"/>
      <c r="H16" s="2"/>
      <c r="I16" s="2"/>
      <c r="J16" s="2"/>
      <c r="K16" s="2"/>
      <c r="L16" s="2"/>
      <c r="M16" s="2"/>
      <c r="N16" s="2"/>
    </row>
    <row r="17" spans="1:36" ht="19.7" customHeight="1" x14ac:dyDescent="0.5">
      <c r="A17" s="4" t="s">
        <v>1</v>
      </c>
      <c r="B17" s="4" t="s">
        <v>2</v>
      </c>
      <c r="C17" s="4" t="s">
        <v>3</v>
      </c>
      <c r="D17" s="39">
        <v>19998</v>
      </c>
      <c r="E17" s="39">
        <v>20029</v>
      </c>
      <c r="F17" s="39">
        <v>20059</v>
      </c>
      <c r="G17" s="39">
        <v>20090</v>
      </c>
      <c r="H17" s="39">
        <v>20121</v>
      </c>
      <c r="I17" s="39">
        <v>20149</v>
      </c>
      <c r="J17" s="39">
        <v>20180</v>
      </c>
      <c r="K17" s="39">
        <v>20210</v>
      </c>
      <c r="L17" s="39">
        <v>20241</v>
      </c>
      <c r="M17" s="39">
        <v>20271</v>
      </c>
      <c r="N17" s="39">
        <v>20302</v>
      </c>
      <c r="O17" s="39">
        <v>20333</v>
      </c>
      <c r="P17" s="39" t="s">
        <v>17</v>
      </c>
      <c r="Q17" s="2"/>
      <c r="R17" s="2"/>
    </row>
    <row r="18" spans="1:36" ht="19.7" customHeight="1" x14ac:dyDescent="0.5">
      <c r="A18" s="9">
        <v>1</v>
      </c>
      <c r="B18" s="10" t="s">
        <v>4</v>
      </c>
      <c r="C18" s="4" t="s">
        <v>5</v>
      </c>
      <c r="D18" s="11">
        <v>6538</v>
      </c>
      <c r="E18" s="11">
        <v>6130</v>
      </c>
      <c r="F18" s="12">
        <v>4868</v>
      </c>
      <c r="G18" s="12">
        <v>32543</v>
      </c>
      <c r="H18" s="12">
        <v>19056</v>
      </c>
      <c r="I18" s="12">
        <v>13156</v>
      </c>
      <c r="J18" s="12">
        <v>9668</v>
      </c>
      <c r="K18" s="12">
        <v>10816</v>
      </c>
      <c r="L18" s="12">
        <v>9886</v>
      </c>
      <c r="M18" s="12">
        <v>9886</v>
      </c>
      <c r="N18" s="12">
        <v>8976</v>
      </c>
      <c r="O18" s="12">
        <v>7318</v>
      </c>
      <c r="P18" s="12">
        <f t="shared" ref="P18:P23" si="3">SUM(D18:O18)</f>
        <v>138841</v>
      </c>
      <c r="Q18" s="2"/>
      <c r="R18" s="2"/>
    </row>
    <row r="19" spans="1:36" ht="19.7" customHeight="1" x14ac:dyDescent="0.5">
      <c r="A19" s="9"/>
      <c r="B19" s="10"/>
      <c r="C19" s="4" t="s">
        <v>6</v>
      </c>
      <c r="D19" s="11">
        <v>56321</v>
      </c>
      <c r="E19" s="11">
        <v>56938</v>
      </c>
      <c r="F19" s="12">
        <v>52800</v>
      </c>
      <c r="G19" s="12">
        <v>52597</v>
      </c>
      <c r="H19" s="12">
        <v>55779</v>
      </c>
      <c r="I19" s="12">
        <v>57795</v>
      </c>
      <c r="J19" s="12">
        <v>51626</v>
      </c>
      <c r="K19" s="12">
        <v>61207</v>
      </c>
      <c r="L19" s="12">
        <v>59697</v>
      </c>
      <c r="M19" s="12">
        <v>59697</v>
      </c>
      <c r="N19" s="12">
        <v>62850</v>
      </c>
      <c r="O19" s="12">
        <v>59005</v>
      </c>
      <c r="P19" s="12">
        <f t="shared" si="3"/>
        <v>686312</v>
      </c>
      <c r="Q19" s="2"/>
      <c r="R19" s="2"/>
    </row>
    <row r="20" spans="1:36" ht="19.7" customHeight="1" x14ac:dyDescent="0.5">
      <c r="A20" s="9"/>
      <c r="B20" s="16" t="s">
        <v>8</v>
      </c>
      <c r="C20" s="4" t="s">
        <v>6</v>
      </c>
      <c r="D20" s="11">
        <f>D19/31</f>
        <v>1816.8064516129032</v>
      </c>
      <c r="E20" s="11">
        <f>E19/30</f>
        <v>1897.9333333333334</v>
      </c>
      <c r="F20" s="11">
        <f>F19/31</f>
        <v>1703.2258064516129</v>
      </c>
      <c r="G20" s="11">
        <f>G19/31</f>
        <v>1696.6774193548388</v>
      </c>
      <c r="H20" s="11">
        <v>1923</v>
      </c>
      <c r="I20" s="11">
        <v>1578</v>
      </c>
      <c r="J20" s="11">
        <v>1721</v>
      </c>
      <c r="K20" s="11">
        <v>1974</v>
      </c>
      <c r="L20" s="11">
        <f>L19/30</f>
        <v>1989.9</v>
      </c>
      <c r="M20" s="11">
        <f>M19/30</f>
        <v>1989.9</v>
      </c>
      <c r="N20" s="11">
        <f>N19/31</f>
        <v>2027.4193548387098</v>
      </c>
      <c r="O20" s="11">
        <f>O19/30</f>
        <v>1966.8333333333333</v>
      </c>
      <c r="P20" s="12">
        <f t="shared" si="3"/>
        <v>22284.69569892473</v>
      </c>
      <c r="Q20" s="2"/>
      <c r="R20" s="2"/>
    </row>
    <row r="21" spans="1:36" ht="19.7" customHeight="1" x14ac:dyDescent="0.5">
      <c r="A21" s="9">
        <v>2</v>
      </c>
      <c r="B21" s="10" t="s">
        <v>9</v>
      </c>
      <c r="C21" s="4" t="s">
        <v>10</v>
      </c>
      <c r="D21" s="11">
        <v>1629</v>
      </c>
      <c r="E21" s="11">
        <v>1484</v>
      </c>
      <c r="F21" s="12">
        <v>1502</v>
      </c>
      <c r="G21" s="12">
        <v>1361</v>
      </c>
      <c r="H21" s="12">
        <v>1417</v>
      </c>
      <c r="I21" s="12">
        <v>1515</v>
      </c>
      <c r="J21" s="12">
        <v>1431</v>
      </c>
      <c r="K21" s="12">
        <v>1680</v>
      </c>
      <c r="L21" s="12">
        <v>1610</v>
      </c>
      <c r="M21" s="12">
        <v>1610</v>
      </c>
      <c r="N21" s="12">
        <v>1869</v>
      </c>
      <c r="O21" s="12">
        <v>1756</v>
      </c>
      <c r="P21" s="12">
        <f t="shared" si="3"/>
        <v>18864</v>
      </c>
      <c r="Q21" s="2"/>
      <c r="R21" s="2"/>
    </row>
    <row r="22" spans="1:36" ht="19.7" customHeight="1" x14ac:dyDescent="0.5">
      <c r="A22" s="9"/>
      <c r="B22" s="10"/>
      <c r="C22" s="4" t="s">
        <v>11</v>
      </c>
      <c r="D22" s="11">
        <v>7598</v>
      </c>
      <c r="E22" s="11">
        <v>7650</v>
      </c>
      <c r="F22" s="12">
        <v>7655</v>
      </c>
      <c r="G22" s="12">
        <v>7055</v>
      </c>
      <c r="H22" s="12">
        <v>7710</v>
      </c>
      <c r="I22" s="12">
        <v>7495</v>
      </c>
      <c r="J22" s="12">
        <v>7441</v>
      </c>
      <c r="K22" s="12">
        <v>8602</v>
      </c>
      <c r="L22" s="12">
        <v>7752</v>
      </c>
      <c r="M22" s="12">
        <v>7752</v>
      </c>
      <c r="N22" s="12">
        <v>8152</v>
      </c>
      <c r="O22" s="12">
        <v>7832</v>
      </c>
      <c r="P22" s="12">
        <f t="shared" si="3"/>
        <v>92694</v>
      </c>
      <c r="Q22" s="2"/>
      <c r="R22" s="2"/>
    </row>
    <row r="23" spans="1:36" ht="19.7" customHeight="1" x14ac:dyDescent="0.5">
      <c r="A23" s="4">
        <v>3</v>
      </c>
      <c r="B23" s="19" t="s">
        <v>12</v>
      </c>
      <c r="C23" s="4" t="s">
        <v>13</v>
      </c>
      <c r="D23" s="20">
        <v>80.45</v>
      </c>
      <c r="E23" s="20">
        <v>82.91</v>
      </c>
      <c r="F23" s="20">
        <v>81.8</v>
      </c>
      <c r="G23" s="20">
        <v>73.7</v>
      </c>
      <c r="H23" s="20">
        <v>86.54</v>
      </c>
      <c r="I23" s="20">
        <v>78.8</v>
      </c>
      <c r="J23" s="20">
        <v>80.91</v>
      </c>
      <c r="K23" s="20">
        <v>90.38</v>
      </c>
      <c r="L23" s="20">
        <v>83.63</v>
      </c>
      <c r="M23" s="20">
        <v>83.63</v>
      </c>
      <c r="N23" s="20">
        <v>85.65</v>
      </c>
      <c r="O23" s="20">
        <v>84.13</v>
      </c>
      <c r="P23" s="12">
        <f t="shared" si="3"/>
        <v>992.53</v>
      </c>
      <c r="Q23" s="2"/>
      <c r="R23" s="2"/>
    </row>
    <row r="24" spans="1:36" ht="19.7" customHeight="1" x14ac:dyDescent="0.5">
      <c r="A24" s="4"/>
      <c r="B24" s="16" t="s">
        <v>14</v>
      </c>
      <c r="C24" s="4" t="s">
        <v>11</v>
      </c>
      <c r="D24" s="20">
        <v>4.74</v>
      </c>
      <c r="E24" s="20">
        <v>5.3</v>
      </c>
      <c r="F24" s="20">
        <v>5.16</v>
      </c>
      <c r="G24" s="20">
        <v>5.35</v>
      </c>
      <c r="H24" s="20">
        <v>5.65</v>
      </c>
      <c r="I24" s="20">
        <v>5.07</v>
      </c>
      <c r="J24" s="20">
        <v>5.33</v>
      </c>
      <c r="K24" s="20">
        <v>5.24</v>
      </c>
      <c r="L24" s="20">
        <v>4.91</v>
      </c>
      <c r="M24" s="20">
        <v>4.91</v>
      </c>
      <c r="N24" s="20">
        <v>4.4400000000000004</v>
      </c>
      <c r="O24" s="20">
        <v>4.57</v>
      </c>
      <c r="P24" s="20">
        <f>P22/P21</f>
        <v>4.9138040712468189</v>
      </c>
      <c r="Q24" s="2"/>
      <c r="R24" s="2"/>
    </row>
    <row r="25" spans="1:36" ht="19.7" customHeight="1" x14ac:dyDescent="0.5">
      <c r="A25" s="4">
        <v>4</v>
      </c>
      <c r="B25" s="19" t="s">
        <v>15</v>
      </c>
      <c r="C25" s="4" t="s">
        <v>13</v>
      </c>
      <c r="D25" s="20">
        <v>2.3327194597912828</v>
      </c>
      <c r="E25" s="20">
        <v>3.0323450134770891</v>
      </c>
      <c r="F25" s="20">
        <v>1.9307589880159788</v>
      </c>
      <c r="G25" s="20">
        <v>2.8655400440852317</v>
      </c>
      <c r="H25" s="20">
        <v>2.75</v>
      </c>
      <c r="I25" s="20">
        <v>2.9</v>
      </c>
      <c r="J25" s="20">
        <v>1.68</v>
      </c>
      <c r="K25" s="20">
        <v>2.68</v>
      </c>
      <c r="L25" s="20">
        <v>2.17</v>
      </c>
      <c r="M25" s="20">
        <v>2.17</v>
      </c>
      <c r="N25" s="20">
        <v>1.93</v>
      </c>
      <c r="O25" s="20">
        <v>2.56</v>
      </c>
      <c r="P25" s="20">
        <v>2.5299999999999998</v>
      </c>
      <c r="Q25" s="40">
        <f>SUM(D25:P25)</f>
        <v>31.531363505369587</v>
      </c>
      <c r="R25" s="2"/>
    </row>
    <row r="26" spans="1:36" ht="19.7" customHeight="1" x14ac:dyDescent="0.5">
      <c r="A26" s="37"/>
      <c r="B26" s="2"/>
      <c r="C26" s="37"/>
      <c r="D26" s="38"/>
      <c r="E26" s="38"/>
      <c r="F26" s="38"/>
      <c r="G26" s="2"/>
      <c r="H26" s="2"/>
      <c r="I26" s="2"/>
      <c r="J26" s="2"/>
      <c r="K26" s="2"/>
      <c r="L26" s="2"/>
      <c r="M26" s="2"/>
      <c r="N26" s="2"/>
    </row>
    <row r="27" spans="1:36" ht="19.7" customHeight="1" x14ac:dyDescent="0.5">
      <c r="A27" s="36" t="s">
        <v>18</v>
      </c>
      <c r="B27" s="36"/>
      <c r="C27" s="37"/>
      <c r="D27" s="38"/>
      <c r="E27" s="38"/>
      <c r="F27" s="38"/>
      <c r="J27" s="3">
        <v>80.451612903225808</v>
      </c>
      <c r="K27" s="3">
        <v>82.911111111111111</v>
      </c>
      <c r="L27" s="3">
        <v>81.096774193548384</v>
      </c>
      <c r="M27" s="3">
        <v>81.096774193548384</v>
      </c>
      <c r="N27" s="3">
        <v>86.540229885057471</v>
      </c>
      <c r="O27" s="3">
        <v>78.795698924731184</v>
      </c>
      <c r="P27" s="3">
        <v>80.911111111111111</v>
      </c>
      <c r="Q27" s="3">
        <v>90.376344086021504</v>
      </c>
      <c r="R27" s="3">
        <v>83.63333333333334</v>
      </c>
      <c r="S27" s="3">
        <v>77.956989247311824</v>
      </c>
      <c r="T27" s="3">
        <v>85.645161290322577</v>
      </c>
      <c r="U27" s="3">
        <v>84.13333333333334</v>
      </c>
      <c r="V27" s="3">
        <v>82.372602739726034</v>
      </c>
      <c r="AI27" s="3">
        <v>302</v>
      </c>
      <c r="AJ27" s="3">
        <v>82.372602739726034</v>
      </c>
    </row>
    <row r="28" spans="1:36" ht="19.7" customHeight="1" x14ac:dyDescent="0.5">
      <c r="A28" s="4" t="s">
        <v>1</v>
      </c>
      <c r="B28" s="4" t="s">
        <v>2</v>
      </c>
      <c r="C28" s="4" t="s">
        <v>3</v>
      </c>
      <c r="D28" s="39">
        <v>20363</v>
      </c>
      <c r="E28" s="39">
        <v>20394</v>
      </c>
      <c r="F28" s="39">
        <v>20424</v>
      </c>
      <c r="G28" s="39">
        <v>20455</v>
      </c>
      <c r="H28" s="39">
        <v>20486</v>
      </c>
      <c r="I28" s="39">
        <v>20515</v>
      </c>
      <c r="J28" s="39">
        <v>20546</v>
      </c>
      <c r="K28" s="39">
        <v>20576</v>
      </c>
      <c r="L28" s="39">
        <v>20607</v>
      </c>
      <c r="M28" s="39">
        <v>21732</v>
      </c>
      <c r="N28" s="39">
        <v>20668</v>
      </c>
      <c r="O28" s="39">
        <v>20699</v>
      </c>
      <c r="P28" s="39" t="s">
        <v>17</v>
      </c>
      <c r="Q28" s="2"/>
      <c r="R28" s="2"/>
    </row>
    <row r="29" spans="1:36" ht="19.7" customHeight="1" x14ac:dyDescent="0.5">
      <c r="A29" s="9">
        <v>1</v>
      </c>
      <c r="B29" s="10" t="s">
        <v>4</v>
      </c>
      <c r="C29" s="4" t="s">
        <v>5</v>
      </c>
      <c r="D29" s="11">
        <v>9209</v>
      </c>
      <c r="E29" s="11">
        <v>6356</v>
      </c>
      <c r="F29" s="12">
        <v>5207</v>
      </c>
      <c r="G29" s="12">
        <v>35980</v>
      </c>
      <c r="H29" s="12">
        <v>18259</v>
      </c>
      <c r="I29" s="12">
        <v>14861</v>
      </c>
      <c r="J29" s="12">
        <v>9935</v>
      </c>
      <c r="K29" s="12">
        <v>9714</v>
      </c>
      <c r="L29" s="12">
        <v>8659</v>
      </c>
      <c r="M29" s="12">
        <v>8423</v>
      </c>
      <c r="N29" s="12">
        <v>7752</v>
      </c>
      <c r="O29" s="12">
        <v>7782</v>
      </c>
      <c r="P29" s="12">
        <f>SUM(D29:O29)</f>
        <v>142137</v>
      </c>
      <c r="Q29" s="2"/>
      <c r="R29" s="2"/>
      <c r="T29" s="41"/>
    </row>
    <row r="30" spans="1:36" ht="19.7" customHeight="1" x14ac:dyDescent="0.5">
      <c r="A30" s="9"/>
      <c r="B30" s="10"/>
      <c r="C30" s="4" t="s">
        <v>6</v>
      </c>
      <c r="D30" s="11">
        <v>66926</v>
      </c>
      <c r="E30" s="11">
        <v>61816</v>
      </c>
      <c r="F30" s="12">
        <v>51641</v>
      </c>
      <c r="G30" s="12">
        <v>58981</v>
      </c>
      <c r="H30" s="12">
        <v>52689</v>
      </c>
      <c r="I30" s="12">
        <v>59678</v>
      </c>
      <c r="J30" s="12">
        <v>53172</v>
      </c>
      <c r="K30" s="12">
        <v>57338</v>
      </c>
      <c r="L30" s="12">
        <v>55032</v>
      </c>
      <c r="M30" s="12">
        <v>60016</v>
      </c>
      <c r="N30" s="12">
        <v>59386</v>
      </c>
      <c r="O30" s="12">
        <v>65508</v>
      </c>
      <c r="P30" s="12">
        <f>SUM(D30:O30)</f>
        <v>702183</v>
      </c>
      <c r="Q30" s="2"/>
      <c r="R30" s="2"/>
      <c r="T30" s="41"/>
    </row>
    <row r="31" spans="1:36" ht="19.7" customHeight="1" x14ac:dyDescent="0.5">
      <c r="A31" s="9"/>
      <c r="B31" s="16" t="s">
        <v>8</v>
      </c>
      <c r="C31" s="4" t="s">
        <v>6</v>
      </c>
      <c r="D31" s="11">
        <f>D30/31</f>
        <v>2158.9032258064517</v>
      </c>
      <c r="E31" s="11">
        <f>E30/30</f>
        <v>2060.5333333333333</v>
      </c>
      <c r="F31" s="11">
        <f>F30/31</f>
        <v>1665.8387096774193</v>
      </c>
      <c r="G31" s="11">
        <f>G30/31</f>
        <v>1902.6129032258063</v>
      </c>
      <c r="H31" s="11">
        <f>H30/28</f>
        <v>1881.75</v>
      </c>
      <c r="I31" s="11">
        <f>I30/31</f>
        <v>1925.0967741935483</v>
      </c>
      <c r="J31" s="11">
        <f>J30/30</f>
        <v>1772.4</v>
      </c>
      <c r="K31" s="11">
        <f>K30/31</f>
        <v>1849.6129032258063</v>
      </c>
      <c r="L31" s="11">
        <f>L30/30</f>
        <v>1834.4</v>
      </c>
      <c r="M31" s="11">
        <f>M30/31</f>
        <v>1936</v>
      </c>
      <c r="N31" s="11">
        <f>N30/31</f>
        <v>1915.6774193548388</v>
      </c>
      <c r="O31" s="11">
        <f>O30/30</f>
        <v>2183.6</v>
      </c>
      <c r="P31" s="12">
        <f>P30/365</f>
        <v>1923.7890410958903</v>
      </c>
      <c r="Q31" s="2"/>
      <c r="R31" s="2"/>
      <c r="T31" s="41"/>
    </row>
    <row r="32" spans="1:36" ht="19.7" customHeight="1" x14ac:dyDescent="0.5">
      <c r="A32" s="9">
        <v>2</v>
      </c>
      <c r="B32" s="10" t="s">
        <v>9</v>
      </c>
      <c r="C32" s="4" t="s">
        <v>10</v>
      </c>
      <c r="D32" s="11">
        <v>1650</v>
      </c>
      <c r="E32" s="11">
        <v>1680</v>
      </c>
      <c r="F32" s="12">
        <v>1525</v>
      </c>
      <c r="G32" s="12">
        <v>1503</v>
      </c>
      <c r="H32" s="12">
        <v>1426</v>
      </c>
      <c r="I32" s="12">
        <v>1619</v>
      </c>
      <c r="J32" s="12">
        <v>1442</v>
      </c>
      <c r="K32" s="12">
        <v>1525</v>
      </c>
      <c r="L32" s="12">
        <v>1495</v>
      </c>
      <c r="M32" s="12">
        <v>1495</v>
      </c>
      <c r="N32" s="12">
        <v>1739</v>
      </c>
      <c r="O32" s="12">
        <v>1605</v>
      </c>
      <c r="P32" s="12">
        <f>SUM(D32:O32)</f>
        <v>18704</v>
      </c>
      <c r="Q32" s="2"/>
      <c r="R32" s="2"/>
      <c r="T32" s="41"/>
    </row>
    <row r="33" spans="1:36" ht="19.7" customHeight="1" x14ac:dyDescent="0.5">
      <c r="A33" s="9"/>
      <c r="B33" s="10"/>
      <c r="C33" s="4" t="s">
        <v>11</v>
      </c>
      <c r="D33" s="11">
        <v>8319</v>
      </c>
      <c r="E33" s="11">
        <v>7613</v>
      </c>
      <c r="F33" s="12">
        <v>7303</v>
      </c>
      <c r="G33" s="12">
        <v>6841</v>
      </c>
      <c r="H33" s="12">
        <v>6377</v>
      </c>
      <c r="I33" s="12">
        <v>7016</v>
      </c>
      <c r="J33" s="12">
        <v>7088</v>
      </c>
      <c r="K33" s="12">
        <v>7113</v>
      </c>
      <c r="L33" s="12">
        <v>6561</v>
      </c>
      <c r="M33" s="12">
        <v>6561</v>
      </c>
      <c r="N33" s="12">
        <v>7447</v>
      </c>
      <c r="O33" s="12">
        <v>7171</v>
      </c>
      <c r="P33" s="12">
        <f>SUM(D33:O33)</f>
        <v>85410</v>
      </c>
      <c r="Q33" s="42">
        <f>P32/365</f>
        <v>51.243835616438353</v>
      </c>
      <c r="R33" s="2"/>
      <c r="T33" s="41"/>
    </row>
    <row r="34" spans="1:36" ht="19.7" customHeight="1" x14ac:dyDescent="0.5">
      <c r="A34" s="4">
        <v>3</v>
      </c>
      <c r="B34" s="19" t="s">
        <v>12</v>
      </c>
      <c r="C34" s="4" t="s">
        <v>13</v>
      </c>
      <c r="D34" s="20">
        <v>87.08</v>
      </c>
      <c r="E34" s="20">
        <v>82.24</v>
      </c>
      <c r="F34" s="20">
        <v>76.95</v>
      </c>
      <c r="G34" s="20">
        <v>71.77</v>
      </c>
      <c r="H34" s="20">
        <v>72.28</v>
      </c>
      <c r="I34" s="20">
        <v>74.17</v>
      </c>
      <c r="J34" s="20">
        <v>77.17</v>
      </c>
      <c r="K34" s="20">
        <v>74.73</v>
      </c>
      <c r="L34" s="20">
        <v>71.23</v>
      </c>
      <c r="M34" s="20">
        <v>71.23</v>
      </c>
      <c r="N34" s="20">
        <v>78.13</v>
      </c>
      <c r="O34" s="20">
        <v>78.180000000000007</v>
      </c>
      <c r="P34" s="12">
        <f>SUM(D34:O34)</f>
        <v>915.16000000000008</v>
      </c>
      <c r="Q34" s="2"/>
      <c r="R34" s="2"/>
    </row>
    <row r="35" spans="1:36" ht="19.7" customHeight="1" x14ac:dyDescent="0.5">
      <c r="A35" s="4"/>
      <c r="B35" s="16" t="s">
        <v>14</v>
      </c>
      <c r="C35" s="4" t="s">
        <v>11</v>
      </c>
      <c r="D35" s="20">
        <v>5.18</v>
      </c>
      <c r="E35" s="20">
        <v>4.6399999999999997</v>
      </c>
      <c r="F35" s="20">
        <v>4.8899999999999997</v>
      </c>
      <c r="G35" s="20">
        <v>4.6399999999999997</v>
      </c>
      <c r="H35" s="20">
        <v>4.5599999999999996</v>
      </c>
      <c r="I35" s="20">
        <v>4.4000000000000004</v>
      </c>
      <c r="J35" s="20">
        <v>5.01</v>
      </c>
      <c r="K35" s="20">
        <v>4.75</v>
      </c>
      <c r="L35" s="20">
        <v>4.47</v>
      </c>
      <c r="M35" s="20">
        <v>4.47</v>
      </c>
      <c r="N35" s="20">
        <v>4.37</v>
      </c>
      <c r="O35" s="20">
        <v>4.55</v>
      </c>
      <c r="P35" s="20">
        <f>P33/P32</f>
        <v>4.5664029084687767</v>
      </c>
      <c r="Q35" s="2"/>
      <c r="R35" s="2"/>
      <c r="T35" s="43"/>
    </row>
    <row r="36" spans="1:36" ht="19.7" customHeight="1" x14ac:dyDescent="0.5">
      <c r="A36" s="4">
        <v>4</v>
      </c>
      <c r="B36" s="19" t="s">
        <v>15</v>
      </c>
      <c r="C36" s="4" t="s">
        <v>13</v>
      </c>
      <c r="D36" s="20">
        <v>2.42</v>
      </c>
      <c r="E36" s="20">
        <v>2.02</v>
      </c>
      <c r="F36" s="20">
        <v>2.56</v>
      </c>
      <c r="G36" s="20">
        <v>3.33</v>
      </c>
      <c r="H36" s="20">
        <v>2.66</v>
      </c>
      <c r="I36" s="20">
        <v>2.83</v>
      </c>
      <c r="J36" s="20">
        <v>3.26</v>
      </c>
      <c r="K36" s="20">
        <v>2.69</v>
      </c>
      <c r="L36" s="20">
        <v>2.68</v>
      </c>
      <c r="M36" s="20">
        <v>2.68</v>
      </c>
      <c r="N36" s="20">
        <v>2.36</v>
      </c>
      <c r="O36" s="20">
        <v>2.37</v>
      </c>
      <c r="P36" s="20">
        <v>2.66</v>
      </c>
      <c r="Q36" s="2"/>
      <c r="R36" s="2"/>
      <c r="T36" s="43"/>
    </row>
    <row r="37" spans="1:36" ht="19.7" customHeight="1" x14ac:dyDescent="0.5">
      <c r="A37" s="37"/>
      <c r="B37" s="2"/>
      <c r="C37" s="37"/>
      <c r="D37" s="38"/>
      <c r="E37" s="38"/>
      <c r="F37" s="38"/>
      <c r="G37" s="2"/>
      <c r="H37" s="2"/>
      <c r="I37" s="2"/>
      <c r="J37" s="2"/>
      <c r="K37" s="2"/>
      <c r="L37" s="2"/>
      <c r="M37" s="2"/>
      <c r="N37" s="2"/>
    </row>
    <row r="38" spans="1:36" ht="19.7" customHeight="1" x14ac:dyDescent="0.5">
      <c r="A38" s="36" t="s">
        <v>19</v>
      </c>
      <c r="B38" s="36"/>
      <c r="C38" s="37"/>
      <c r="D38" s="38"/>
      <c r="E38" s="38"/>
      <c r="F38" s="38"/>
      <c r="AI38" s="3">
        <v>302</v>
      </c>
      <c r="AJ38" s="3">
        <v>82.372602739726034</v>
      </c>
    </row>
    <row r="39" spans="1:36" ht="19.7" customHeight="1" x14ac:dyDescent="0.5">
      <c r="A39" s="4" t="s">
        <v>1</v>
      </c>
      <c r="B39" s="4" t="s">
        <v>2</v>
      </c>
      <c r="C39" s="4" t="s">
        <v>3</v>
      </c>
      <c r="D39" s="39">
        <v>20729</v>
      </c>
      <c r="E39" s="39">
        <v>20760</v>
      </c>
      <c r="F39" s="39">
        <v>20790</v>
      </c>
      <c r="G39" s="39">
        <v>20821</v>
      </c>
      <c r="H39" s="39">
        <v>20852</v>
      </c>
      <c r="I39" s="39">
        <v>20880</v>
      </c>
      <c r="J39" s="39">
        <v>20911</v>
      </c>
      <c r="K39" s="39">
        <v>20941</v>
      </c>
      <c r="L39" s="39">
        <v>20972</v>
      </c>
      <c r="M39" s="39">
        <v>21002</v>
      </c>
      <c r="N39" s="39">
        <v>21033</v>
      </c>
      <c r="O39" s="39">
        <v>21064</v>
      </c>
      <c r="P39" s="39" t="s">
        <v>17</v>
      </c>
      <c r="Q39" s="2"/>
      <c r="R39" s="2"/>
    </row>
    <row r="40" spans="1:36" ht="19.7" customHeight="1" x14ac:dyDescent="0.5">
      <c r="A40" s="9">
        <v>1</v>
      </c>
      <c r="B40" s="10" t="s">
        <v>4</v>
      </c>
      <c r="C40" s="4" t="s">
        <v>5</v>
      </c>
      <c r="D40" s="44">
        <v>6564</v>
      </c>
      <c r="E40" s="44">
        <v>5503</v>
      </c>
      <c r="F40" s="12">
        <v>4526</v>
      </c>
      <c r="G40" s="12">
        <v>35127</v>
      </c>
      <c r="H40" s="12">
        <v>19151</v>
      </c>
      <c r="I40" s="12">
        <v>14754</v>
      </c>
      <c r="J40" s="12">
        <v>9588</v>
      </c>
      <c r="K40" s="12">
        <v>9661</v>
      </c>
      <c r="L40" s="12">
        <v>8864</v>
      </c>
      <c r="M40" s="12">
        <v>8240</v>
      </c>
      <c r="N40" s="12">
        <v>7711</v>
      </c>
      <c r="O40" s="12">
        <v>7444</v>
      </c>
      <c r="P40" s="45">
        <f>SUM(D40:O40)</f>
        <v>137133</v>
      </c>
      <c r="Q40" s="2"/>
      <c r="R40" s="2"/>
      <c r="T40" s="41"/>
    </row>
    <row r="41" spans="1:36" ht="19.7" customHeight="1" x14ac:dyDescent="0.5">
      <c r="A41" s="9"/>
      <c r="B41" s="10"/>
      <c r="C41" s="4" t="s">
        <v>6</v>
      </c>
      <c r="D41" s="44">
        <v>60251</v>
      </c>
      <c r="E41" s="44">
        <v>55363</v>
      </c>
      <c r="F41" s="12">
        <v>51258</v>
      </c>
      <c r="G41" s="12">
        <v>57026</v>
      </c>
      <c r="H41" s="12">
        <v>54236</v>
      </c>
      <c r="I41" s="12">
        <v>60012</v>
      </c>
      <c r="J41" s="12">
        <v>52465</v>
      </c>
      <c r="K41" s="12">
        <v>57263</v>
      </c>
      <c r="L41" s="12">
        <v>58551</v>
      </c>
      <c r="M41" s="12">
        <v>61391</v>
      </c>
      <c r="N41" s="12">
        <v>60215</v>
      </c>
      <c r="O41" s="12">
        <v>63386</v>
      </c>
      <c r="P41" s="45">
        <f>SUM(D41:O41)</f>
        <v>691417</v>
      </c>
      <c r="Q41" s="2"/>
      <c r="R41" s="2"/>
      <c r="T41" s="41"/>
    </row>
    <row r="42" spans="1:36" ht="19.7" customHeight="1" x14ac:dyDescent="0.5">
      <c r="A42" s="9"/>
      <c r="B42" s="16" t="s">
        <v>8</v>
      </c>
      <c r="C42" s="4" t="s">
        <v>6</v>
      </c>
      <c r="D42" s="11">
        <f>D41/31</f>
        <v>1943.5806451612902</v>
      </c>
      <c r="E42" s="11">
        <f>E41/30</f>
        <v>1845.4333333333334</v>
      </c>
      <c r="F42" s="11">
        <f>F41/31</f>
        <v>1653.483870967742</v>
      </c>
      <c r="G42" s="11">
        <f>G41/31</f>
        <v>1839.5483870967741</v>
      </c>
      <c r="H42" s="11">
        <f>H41/28</f>
        <v>1937</v>
      </c>
      <c r="I42" s="11">
        <f>I41/31</f>
        <v>1935.8709677419354</v>
      </c>
      <c r="J42" s="11">
        <f>J41/30</f>
        <v>1748.8333333333333</v>
      </c>
      <c r="K42" s="11">
        <f>K41/31</f>
        <v>1847.1935483870968</v>
      </c>
      <c r="L42" s="11">
        <f>L41/30</f>
        <v>1951.7</v>
      </c>
      <c r="M42" s="11">
        <f>M41/30</f>
        <v>2046.3666666666666</v>
      </c>
      <c r="N42" s="11">
        <f>N41/31</f>
        <v>1942.4193548387098</v>
      </c>
      <c r="O42" s="11">
        <f>O41/30</f>
        <v>2112.8666666666668</v>
      </c>
      <c r="P42" s="12">
        <f>P41/365</f>
        <v>1894.2931506849316</v>
      </c>
      <c r="Q42" s="2"/>
      <c r="R42" s="2"/>
      <c r="T42" s="41"/>
    </row>
    <row r="43" spans="1:36" ht="19.7" customHeight="1" x14ac:dyDescent="0.5">
      <c r="A43" s="9">
        <v>2</v>
      </c>
      <c r="B43" s="10" t="s">
        <v>9</v>
      </c>
      <c r="C43" s="4" t="s">
        <v>10</v>
      </c>
      <c r="D43" s="11">
        <v>1634</v>
      </c>
      <c r="E43" s="11">
        <v>1583</v>
      </c>
      <c r="F43" s="12">
        <v>1499</v>
      </c>
      <c r="G43" s="12">
        <v>1704</v>
      </c>
      <c r="H43" s="12">
        <v>1576</v>
      </c>
      <c r="I43" s="12">
        <v>1733</v>
      </c>
      <c r="J43" s="12">
        <v>1594</v>
      </c>
      <c r="K43" s="12">
        <v>1749</v>
      </c>
      <c r="L43" s="12">
        <v>1740</v>
      </c>
      <c r="M43" s="12">
        <v>1740</v>
      </c>
      <c r="N43" s="12">
        <v>1753</v>
      </c>
      <c r="O43" s="12">
        <v>1705</v>
      </c>
      <c r="P43" s="45">
        <f>SUM(D43:O43)</f>
        <v>20010</v>
      </c>
      <c r="Q43" s="2"/>
      <c r="R43" s="2"/>
      <c r="T43" s="41"/>
    </row>
    <row r="44" spans="1:36" ht="19.7" customHeight="1" x14ac:dyDescent="0.5">
      <c r="A44" s="9"/>
      <c r="B44" s="10"/>
      <c r="C44" s="4" t="s">
        <v>11</v>
      </c>
      <c r="D44" s="11">
        <v>7246</v>
      </c>
      <c r="E44" s="11">
        <v>7199</v>
      </c>
      <c r="F44" s="12">
        <v>7333</v>
      </c>
      <c r="G44" s="12">
        <v>7341</v>
      </c>
      <c r="H44" s="12">
        <v>6861</v>
      </c>
      <c r="I44" s="12">
        <v>7479</v>
      </c>
      <c r="J44" s="12">
        <v>6756</v>
      </c>
      <c r="K44" s="12">
        <v>7702</v>
      </c>
      <c r="L44" s="12">
        <v>7478</v>
      </c>
      <c r="M44" s="12">
        <v>8078</v>
      </c>
      <c r="N44" s="12">
        <v>7450</v>
      </c>
      <c r="O44" s="12">
        <v>7710</v>
      </c>
      <c r="P44" s="45">
        <f>SUM(D44:O44)</f>
        <v>88633</v>
      </c>
      <c r="Q44" s="2"/>
      <c r="R44" s="2"/>
      <c r="T44" s="41"/>
    </row>
    <row r="45" spans="1:36" ht="19.7" customHeight="1" x14ac:dyDescent="0.5">
      <c r="A45" s="4">
        <v>3</v>
      </c>
      <c r="B45" s="19" t="s">
        <v>12</v>
      </c>
      <c r="C45" s="4" t="s">
        <v>13</v>
      </c>
      <c r="D45" s="20">
        <v>76.22</v>
      </c>
      <c r="E45" s="20">
        <v>78.430000000000007</v>
      </c>
      <c r="F45" s="20">
        <v>77.56</v>
      </c>
      <c r="G45" s="20">
        <v>77.03</v>
      </c>
      <c r="H45" s="20">
        <v>80.38</v>
      </c>
      <c r="I45" s="20">
        <v>78.87</v>
      </c>
      <c r="J45" s="20">
        <v>73.02</v>
      </c>
      <c r="K45" s="20">
        <v>81.25</v>
      </c>
      <c r="L45" s="20">
        <v>81.67</v>
      </c>
      <c r="M45" s="20">
        <v>81.67</v>
      </c>
      <c r="N45" s="20">
        <v>77.959999999999994</v>
      </c>
      <c r="O45" s="20">
        <v>83.58</v>
      </c>
      <c r="P45" s="46">
        <v>79.260000000000005</v>
      </c>
      <c r="Q45" s="2"/>
      <c r="R45" s="2"/>
    </row>
    <row r="46" spans="1:36" ht="19.7" customHeight="1" x14ac:dyDescent="0.5">
      <c r="A46" s="4"/>
      <c r="B46" s="16" t="s">
        <v>14</v>
      </c>
      <c r="C46" s="4" t="s">
        <v>11</v>
      </c>
      <c r="D46" s="20">
        <v>4.51</v>
      </c>
      <c r="E46" s="20">
        <v>4.63</v>
      </c>
      <c r="F46" s="20">
        <v>4.97</v>
      </c>
      <c r="G46" s="20">
        <v>4.38</v>
      </c>
      <c r="H46" s="20">
        <v>4.4000000000000004</v>
      </c>
      <c r="I46" s="20">
        <v>4.37</v>
      </c>
      <c r="J46" s="20">
        <v>4.33</v>
      </c>
      <c r="K46" s="20">
        <v>4.47</v>
      </c>
      <c r="L46" s="20">
        <v>4.3600000000000003</v>
      </c>
      <c r="M46" s="20">
        <v>4.3600000000000003</v>
      </c>
      <c r="N46" s="20">
        <v>4.33</v>
      </c>
      <c r="O46" s="20">
        <v>4.62</v>
      </c>
      <c r="P46" s="20">
        <v>4.49</v>
      </c>
      <c r="Q46" s="2"/>
      <c r="R46" s="2"/>
      <c r="T46" s="43"/>
    </row>
    <row r="47" spans="1:36" ht="19.7" customHeight="1" x14ac:dyDescent="0.5">
      <c r="A47" s="4">
        <v>4</v>
      </c>
      <c r="B47" s="19" t="s">
        <v>15</v>
      </c>
      <c r="C47" s="4" t="s">
        <v>13</v>
      </c>
      <c r="D47" s="20">
        <v>2.08</v>
      </c>
      <c r="E47" s="20">
        <v>2.27</v>
      </c>
      <c r="F47" s="47">
        <v>2.4</v>
      </c>
      <c r="G47" s="20">
        <v>2.11</v>
      </c>
      <c r="H47" s="20">
        <v>1.46</v>
      </c>
      <c r="I47" s="20">
        <v>2.5499999999999998</v>
      </c>
      <c r="J47" s="20">
        <v>2.5099999999999998</v>
      </c>
      <c r="K47" s="20">
        <v>2.29</v>
      </c>
      <c r="L47" s="20">
        <v>2.29</v>
      </c>
      <c r="M47" s="20">
        <v>2.29</v>
      </c>
      <c r="N47" s="20">
        <f>(33*100)/N43</f>
        <v>1.8824871648602395</v>
      </c>
      <c r="O47" s="20">
        <f>(41*100)/O43</f>
        <v>2.404692082111437</v>
      </c>
      <c r="P47" s="20">
        <f>424*100/P43</f>
        <v>2.1189405297351325</v>
      </c>
      <c r="Q47" s="2"/>
      <c r="R47" s="2"/>
      <c r="T47" s="43"/>
    </row>
    <row r="49" spans="1:36" ht="19.7" customHeight="1" x14ac:dyDescent="0.5">
      <c r="D49" s="49">
        <v>31</v>
      </c>
      <c r="E49" s="49">
        <v>30</v>
      </c>
      <c r="F49" s="49">
        <v>31</v>
      </c>
      <c r="G49" s="3">
        <v>31</v>
      </c>
      <c r="H49" s="3">
        <v>28</v>
      </c>
      <c r="I49" s="3">
        <v>31</v>
      </c>
      <c r="J49" s="3">
        <v>30</v>
      </c>
      <c r="K49" s="3">
        <v>31</v>
      </c>
      <c r="L49" s="3">
        <v>30</v>
      </c>
      <c r="M49" s="3">
        <v>30</v>
      </c>
      <c r="N49" s="3">
        <v>31</v>
      </c>
      <c r="O49" s="3">
        <v>30</v>
      </c>
    </row>
    <row r="50" spans="1:36" ht="19.7" customHeight="1" x14ac:dyDescent="0.5">
      <c r="D50" s="49">
        <v>35</v>
      </c>
      <c r="E50" s="49">
        <v>36</v>
      </c>
      <c r="F50" s="49">
        <v>36</v>
      </c>
      <c r="G50" s="3">
        <v>36</v>
      </c>
      <c r="H50" s="3">
        <v>23</v>
      </c>
      <c r="I50" s="3">
        <v>37</v>
      </c>
      <c r="J50" s="43">
        <v>40</v>
      </c>
      <c r="K50" s="3">
        <v>31</v>
      </c>
      <c r="L50" s="3">
        <v>40</v>
      </c>
      <c r="M50" s="3">
        <v>40</v>
      </c>
      <c r="N50" s="3">
        <v>33</v>
      </c>
      <c r="O50" s="3">
        <v>41</v>
      </c>
      <c r="P50" s="41">
        <f>SUM(D50:O50)</f>
        <v>428</v>
      </c>
    </row>
    <row r="51" spans="1:36" ht="19.7" customHeight="1" x14ac:dyDescent="0.5">
      <c r="J51" s="43"/>
    </row>
    <row r="52" spans="1:36" ht="19.7" customHeight="1" x14ac:dyDescent="0.5">
      <c r="A52" s="36" t="s">
        <v>20</v>
      </c>
      <c r="B52" s="36"/>
      <c r="C52" s="37"/>
      <c r="D52" s="38"/>
      <c r="E52" s="38"/>
      <c r="F52" s="38"/>
      <c r="AI52" s="3">
        <v>302</v>
      </c>
      <c r="AJ52" s="3">
        <v>82.372602739726034</v>
      </c>
    </row>
    <row r="53" spans="1:36" ht="19.7" customHeight="1" x14ac:dyDescent="0.5">
      <c r="A53" s="4" t="s">
        <v>1</v>
      </c>
      <c r="B53" s="4" t="s">
        <v>2</v>
      </c>
      <c r="C53" s="4" t="s">
        <v>3</v>
      </c>
      <c r="D53" s="39">
        <v>21094</v>
      </c>
      <c r="E53" s="39">
        <v>21125</v>
      </c>
      <c r="F53" s="39">
        <v>21155</v>
      </c>
      <c r="G53" s="39">
        <v>21186</v>
      </c>
      <c r="H53" s="39">
        <v>21217</v>
      </c>
      <c r="I53" s="39">
        <v>21245</v>
      </c>
      <c r="J53" s="39">
        <v>21276</v>
      </c>
      <c r="K53" s="39">
        <v>21306</v>
      </c>
      <c r="L53" s="39">
        <v>21337</v>
      </c>
      <c r="M53" s="39">
        <v>21367</v>
      </c>
      <c r="N53" s="39">
        <v>21398</v>
      </c>
      <c r="O53" s="39">
        <v>21429</v>
      </c>
      <c r="P53" s="39" t="s">
        <v>17</v>
      </c>
      <c r="Q53" s="2"/>
      <c r="R53" s="2"/>
    </row>
    <row r="54" spans="1:36" ht="19.7" customHeight="1" x14ac:dyDescent="0.5">
      <c r="A54" s="9">
        <v>1</v>
      </c>
      <c r="B54" s="10" t="s">
        <v>4</v>
      </c>
      <c r="C54" s="4" t="s">
        <v>5</v>
      </c>
      <c r="D54" s="44">
        <v>7033</v>
      </c>
      <c r="E54" s="44">
        <v>6030</v>
      </c>
      <c r="F54" s="12">
        <v>5062</v>
      </c>
      <c r="G54" s="12">
        <v>36119</v>
      </c>
      <c r="H54" s="12">
        <v>19970</v>
      </c>
      <c r="I54" s="12">
        <v>15537</v>
      </c>
      <c r="J54" s="12">
        <v>10277</v>
      </c>
      <c r="K54" s="12">
        <v>9881</v>
      </c>
      <c r="L54" s="12">
        <v>9651</v>
      </c>
      <c r="M54" s="12">
        <v>9007</v>
      </c>
      <c r="N54" s="12">
        <v>8276</v>
      </c>
      <c r="O54" s="12">
        <v>8468</v>
      </c>
      <c r="P54" s="45">
        <f>SUM(D54:O54)</f>
        <v>145311</v>
      </c>
      <c r="Q54" s="2"/>
      <c r="R54" s="2"/>
      <c r="T54" s="41"/>
    </row>
    <row r="55" spans="1:36" ht="19.7" customHeight="1" x14ac:dyDescent="0.5">
      <c r="A55" s="9"/>
      <c r="B55" s="10"/>
      <c r="C55" s="4" t="s">
        <v>6</v>
      </c>
      <c r="D55" s="44">
        <v>62571</v>
      </c>
      <c r="E55" s="44">
        <v>58971</v>
      </c>
      <c r="F55" s="12">
        <v>58167</v>
      </c>
      <c r="G55" s="12">
        <v>57865</v>
      </c>
      <c r="H55" s="12">
        <v>56238</v>
      </c>
      <c r="I55" s="12">
        <v>64235</v>
      </c>
      <c r="J55" s="12">
        <v>56709</v>
      </c>
      <c r="K55" s="12">
        <v>60025</v>
      </c>
      <c r="L55" s="12">
        <v>64707</v>
      </c>
      <c r="M55" s="12">
        <v>66598</v>
      </c>
      <c r="N55" s="12">
        <v>67269</v>
      </c>
      <c r="O55" s="12">
        <v>68905</v>
      </c>
      <c r="P55" s="45">
        <f>SUM(D55:O55)</f>
        <v>742260</v>
      </c>
      <c r="Q55" s="2"/>
      <c r="R55" s="2"/>
      <c r="T55" s="41"/>
    </row>
    <row r="56" spans="1:36" ht="19.7" customHeight="1" x14ac:dyDescent="0.5">
      <c r="A56" s="9"/>
      <c r="B56" s="16" t="s">
        <v>8</v>
      </c>
      <c r="C56" s="4" t="s">
        <v>6</v>
      </c>
      <c r="D56" s="11">
        <f>D55/31</f>
        <v>2018.4193548387098</v>
      </c>
      <c r="E56" s="11">
        <f>E55/30</f>
        <v>1965.7</v>
      </c>
      <c r="F56" s="11">
        <f t="shared" ref="F56:N56" si="4">F55/31</f>
        <v>1876.3548387096773</v>
      </c>
      <c r="G56" s="11">
        <f t="shared" si="4"/>
        <v>1866.6129032258063</v>
      </c>
      <c r="H56" s="11">
        <f>H55/28</f>
        <v>2008.5</v>
      </c>
      <c r="I56" s="11">
        <f t="shared" si="4"/>
        <v>2072.0967741935483</v>
      </c>
      <c r="J56" s="11">
        <f>J55/30</f>
        <v>1890.3</v>
      </c>
      <c r="K56" s="11">
        <f t="shared" si="4"/>
        <v>1936.2903225806451</v>
      </c>
      <c r="L56" s="11">
        <f>L55/30</f>
        <v>2156.9</v>
      </c>
      <c r="M56" s="11">
        <f t="shared" si="4"/>
        <v>2148.3225806451615</v>
      </c>
      <c r="N56" s="11">
        <f t="shared" si="4"/>
        <v>2169.9677419354839</v>
      </c>
      <c r="O56" s="11">
        <f>O55/30</f>
        <v>2296.8333333333335</v>
      </c>
      <c r="P56" s="12">
        <f>P55/365</f>
        <v>2033.5890410958905</v>
      </c>
      <c r="Q56" s="2"/>
      <c r="R56" s="2"/>
      <c r="T56" s="41"/>
    </row>
    <row r="57" spans="1:36" ht="19.7" customHeight="1" x14ac:dyDescent="0.5">
      <c r="A57" s="9">
        <v>2</v>
      </c>
      <c r="B57" s="10" t="s">
        <v>9</v>
      </c>
      <c r="C57" s="4" t="s">
        <v>10</v>
      </c>
      <c r="D57" s="50">
        <v>1755</v>
      </c>
      <c r="E57" s="11">
        <v>1627</v>
      </c>
      <c r="F57" s="12">
        <v>1606</v>
      </c>
      <c r="G57" s="12">
        <v>1505</v>
      </c>
      <c r="H57" s="12">
        <v>1509</v>
      </c>
      <c r="I57" s="12">
        <v>1564</v>
      </c>
      <c r="J57" s="12">
        <v>1584</v>
      </c>
      <c r="K57" s="12">
        <v>1669</v>
      </c>
      <c r="L57" s="51">
        <v>1663</v>
      </c>
      <c r="M57" s="12">
        <v>1846</v>
      </c>
      <c r="N57" s="12">
        <v>1727</v>
      </c>
      <c r="O57" s="12">
        <v>1745</v>
      </c>
      <c r="P57" s="45">
        <f>SUM(D57:O57)</f>
        <v>19800</v>
      </c>
      <c r="Q57" s="2"/>
      <c r="R57" s="2"/>
      <c r="T57" s="41"/>
    </row>
    <row r="58" spans="1:36" ht="19.7" customHeight="1" x14ac:dyDescent="0.5">
      <c r="A58" s="9"/>
      <c r="B58" s="10"/>
      <c r="C58" s="4" t="s">
        <v>11</v>
      </c>
      <c r="D58" s="11">
        <v>8115</v>
      </c>
      <c r="E58" s="11">
        <v>7120</v>
      </c>
      <c r="F58" s="12">
        <v>7617</v>
      </c>
      <c r="G58" s="12">
        <v>6380</v>
      </c>
      <c r="H58" s="12">
        <v>6333</v>
      </c>
      <c r="I58" s="12">
        <v>7584</v>
      </c>
      <c r="J58" s="12">
        <v>6935</v>
      </c>
      <c r="K58" s="12">
        <v>7219</v>
      </c>
      <c r="L58" s="12">
        <v>7214</v>
      </c>
      <c r="M58" s="52">
        <v>7637</v>
      </c>
      <c r="N58" s="12">
        <v>6939</v>
      </c>
      <c r="O58" s="12">
        <v>7703</v>
      </c>
      <c r="P58" s="45">
        <f>SUM(D58:O58)</f>
        <v>86796</v>
      </c>
      <c r="Q58" s="2"/>
      <c r="R58" s="53" t="s">
        <v>21</v>
      </c>
      <c r="S58" s="54"/>
      <c r="T58" s="55"/>
      <c r="U58" s="54"/>
      <c r="V58" s="54"/>
      <c r="W58" s="54"/>
      <c r="X58" s="54"/>
    </row>
    <row r="59" spans="1:36" ht="19.7" customHeight="1" x14ac:dyDescent="0.5">
      <c r="A59" s="4">
        <v>3</v>
      </c>
      <c r="B59" s="19" t="s">
        <v>12</v>
      </c>
      <c r="C59" s="4" t="s">
        <v>13</v>
      </c>
      <c r="D59" s="20">
        <v>84.68</v>
      </c>
      <c r="E59" s="20">
        <v>77.23</v>
      </c>
      <c r="F59" s="20">
        <v>80.319999999999993</v>
      </c>
      <c r="G59" s="20">
        <v>67.39</v>
      </c>
      <c r="H59" s="20">
        <v>74</v>
      </c>
      <c r="I59" s="20">
        <v>77.34</v>
      </c>
      <c r="J59" s="20">
        <v>75.44</v>
      </c>
      <c r="K59" s="20">
        <v>76.94</v>
      </c>
      <c r="L59" s="20">
        <v>77.16</v>
      </c>
      <c r="M59" s="20">
        <v>77.459999999999994</v>
      </c>
      <c r="N59" s="20">
        <v>77.06</v>
      </c>
      <c r="O59" s="20">
        <v>83.9</v>
      </c>
      <c r="P59" s="46">
        <v>77.62</v>
      </c>
      <c r="Q59" s="2"/>
      <c r="R59" s="2"/>
    </row>
    <row r="60" spans="1:36" ht="19.7" customHeight="1" x14ac:dyDescent="0.5">
      <c r="A60" s="4"/>
      <c r="B60" s="16" t="s">
        <v>14</v>
      </c>
      <c r="C60" s="4" t="s">
        <v>11</v>
      </c>
      <c r="D60" s="20">
        <v>4.75</v>
      </c>
      <c r="E60" s="20">
        <v>4.46</v>
      </c>
      <c r="F60" s="20">
        <v>4.82</v>
      </c>
      <c r="G60" s="20">
        <v>4.3</v>
      </c>
      <c r="H60" s="20">
        <v>4.24</v>
      </c>
      <c r="I60" s="20">
        <v>4.93</v>
      </c>
      <c r="J60" s="20">
        <v>4.46</v>
      </c>
      <c r="K60" s="20">
        <v>4.4000000000000004</v>
      </c>
      <c r="L60" s="20">
        <v>4.38</v>
      </c>
      <c r="M60" s="20">
        <v>4.22</v>
      </c>
      <c r="N60" s="20">
        <v>4.07</v>
      </c>
      <c r="O60" s="20">
        <v>4.49</v>
      </c>
      <c r="P60" s="20">
        <v>4.46</v>
      </c>
      <c r="Q60" s="2"/>
      <c r="R60" s="2"/>
      <c r="T60" s="43"/>
    </row>
    <row r="61" spans="1:36" ht="19.7" customHeight="1" x14ac:dyDescent="0.5">
      <c r="A61" s="4">
        <v>4</v>
      </c>
      <c r="B61" s="19" t="s">
        <v>15</v>
      </c>
      <c r="C61" s="4" t="s">
        <v>13</v>
      </c>
      <c r="D61" s="20">
        <f>(27*100)/D57</f>
        <v>1.5384615384615385</v>
      </c>
      <c r="E61" s="20">
        <f>(35*100)/E57</f>
        <v>2.1511985248924401</v>
      </c>
      <c r="F61" s="20">
        <f>(36*100)/F57</f>
        <v>2.2415940224159403</v>
      </c>
      <c r="G61" s="20">
        <f>(51*100)/G57</f>
        <v>3.3887043189368771</v>
      </c>
      <c r="H61" s="20">
        <f>(24*100)/H57</f>
        <v>1.5904572564612327</v>
      </c>
      <c r="I61" s="20">
        <f>(44*100)/I57</f>
        <v>2.8132992327365729</v>
      </c>
      <c r="J61" s="20">
        <f>(40*100)/J57</f>
        <v>2.5252525252525251</v>
      </c>
      <c r="K61" s="20">
        <f>(46*100)/K57</f>
        <v>2.756141402037148</v>
      </c>
      <c r="L61" s="20">
        <f>(40*100)/L57</f>
        <v>2.4052916416115453</v>
      </c>
      <c r="M61" s="20">
        <f>(40*100)/M57</f>
        <v>2.1668472372697725</v>
      </c>
      <c r="N61" s="20">
        <f>(38*100)/N57</f>
        <v>2.2003474232773597</v>
      </c>
      <c r="O61" s="20">
        <f>(41*100)/O57</f>
        <v>2.3495702005730661</v>
      </c>
      <c r="P61" s="20">
        <f>P64*100/P57</f>
        <v>2.3333333333333335</v>
      </c>
      <c r="Q61" s="2"/>
      <c r="R61" s="2"/>
      <c r="T61" s="43"/>
    </row>
    <row r="63" spans="1:36" ht="19.7" customHeight="1" x14ac:dyDescent="0.5">
      <c r="D63" s="49">
        <v>31</v>
      </c>
      <c r="E63" s="49">
        <v>30</v>
      </c>
      <c r="F63" s="49">
        <v>31</v>
      </c>
      <c r="G63" s="3">
        <v>31</v>
      </c>
      <c r="H63" s="3">
        <v>28</v>
      </c>
      <c r="I63" s="3">
        <v>31</v>
      </c>
      <c r="J63" s="3">
        <v>30</v>
      </c>
      <c r="K63" s="3">
        <v>31</v>
      </c>
      <c r="L63" s="3">
        <v>30</v>
      </c>
      <c r="M63" s="3">
        <v>31</v>
      </c>
      <c r="N63" s="3">
        <v>31</v>
      </c>
      <c r="O63" s="3">
        <v>30</v>
      </c>
    </row>
    <row r="64" spans="1:36" s="57" customFormat="1" ht="19.7" customHeight="1" x14ac:dyDescent="0.5">
      <c r="A64" s="56"/>
      <c r="C64" s="58" t="s">
        <v>22</v>
      </c>
      <c r="D64" s="59">
        <v>27</v>
      </c>
      <c r="E64" s="59">
        <v>35</v>
      </c>
      <c r="F64" s="59">
        <v>36</v>
      </c>
      <c r="G64" s="57">
        <v>51</v>
      </c>
      <c r="H64" s="57">
        <v>24</v>
      </c>
      <c r="I64" s="57">
        <v>44</v>
      </c>
      <c r="J64" s="60">
        <v>40</v>
      </c>
      <c r="K64" s="57">
        <v>46</v>
      </c>
      <c r="L64" s="57">
        <v>40</v>
      </c>
      <c r="M64" s="57">
        <v>40</v>
      </c>
      <c r="N64" s="57">
        <v>38</v>
      </c>
      <c r="O64" s="57">
        <v>41</v>
      </c>
      <c r="P64" s="61">
        <f>SUM(D64:O64)</f>
        <v>462</v>
      </c>
    </row>
    <row r="67" spans="1:36" s="65" customFormat="1" ht="19.7" customHeight="1" x14ac:dyDescent="0.5">
      <c r="A67" s="62" t="s">
        <v>23</v>
      </c>
      <c r="B67" s="62"/>
      <c r="C67" s="63"/>
      <c r="D67" s="64"/>
      <c r="E67" s="64"/>
      <c r="F67" s="64"/>
      <c r="AI67" s="65">
        <v>302</v>
      </c>
      <c r="AJ67" s="65">
        <v>82.372602739726034</v>
      </c>
    </row>
    <row r="68" spans="1:36" ht="19.7" customHeight="1" x14ac:dyDescent="0.5">
      <c r="A68" s="4" t="s">
        <v>1</v>
      </c>
      <c r="B68" s="4" t="s">
        <v>2</v>
      </c>
      <c r="C68" s="4" t="s">
        <v>3</v>
      </c>
      <c r="D68" s="39">
        <v>21459</v>
      </c>
      <c r="E68" s="39">
        <v>21490</v>
      </c>
      <c r="F68" s="39">
        <v>21520</v>
      </c>
      <c r="G68" s="39">
        <v>21551</v>
      </c>
      <c r="H68" s="39">
        <v>21582</v>
      </c>
      <c r="I68" s="39">
        <v>21610</v>
      </c>
      <c r="J68" s="39">
        <v>21641</v>
      </c>
      <c r="K68" s="39">
        <v>21671</v>
      </c>
      <c r="L68" s="39">
        <v>21702</v>
      </c>
      <c r="M68" s="39">
        <v>21732</v>
      </c>
      <c r="N68" s="39">
        <v>21763</v>
      </c>
      <c r="O68" s="39">
        <v>21794</v>
      </c>
      <c r="P68" s="39" t="s">
        <v>17</v>
      </c>
      <c r="Q68" s="2"/>
      <c r="R68" s="2"/>
    </row>
    <row r="69" spans="1:36" ht="19.7" customHeight="1" x14ac:dyDescent="0.5">
      <c r="A69" s="9">
        <v>1</v>
      </c>
      <c r="B69" s="10" t="s">
        <v>4</v>
      </c>
      <c r="C69" s="4" t="s">
        <v>5</v>
      </c>
      <c r="D69" s="44">
        <v>7877</v>
      </c>
      <c r="E69" s="44">
        <v>7145</v>
      </c>
      <c r="F69" s="12">
        <v>5568</v>
      </c>
      <c r="G69" s="12">
        <v>38552</v>
      </c>
      <c r="H69" s="12">
        <v>22766</v>
      </c>
      <c r="I69" s="12">
        <v>18439</v>
      </c>
      <c r="J69" s="12">
        <v>11711</v>
      </c>
      <c r="K69" s="12">
        <v>11241</v>
      </c>
      <c r="L69" s="12">
        <v>10278</v>
      </c>
      <c r="M69" s="12">
        <v>10482</v>
      </c>
      <c r="N69" s="12">
        <v>8963</v>
      </c>
      <c r="O69" s="12">
        <v>9278</v>
      </c>
      <c r="P69" s="45">
        <f>SUM(D69:O69)</f>
        <v>162300</v>
      </c>
      <c r="Q69" s="2"/>
      <c r="R69" s="2"/>
      <c r="T69" s="41"/>
    </row>
    <row r="70" spans="1:36" ht="19.7" customHeight="1" x14ac:dyDescent="0.5">
      <c r="A70" s="9"/>
      <c r="B70" s="10"/>
      <c r="C70" s="4" t="s">
        <v>6</v>
      </c>
      <c r="D70" s="44">
        <v>67032</v>
      </c>
      <c r="E70" s="44">
        <v>66654</v>
      </c>
      <c r="F70" s="12">
        <v>62800</v>
      </c>
      <c r="G70" s="12">
        <v>61652</v>
      </c>
      <c r="H70" s="12">
        <v>62921</v>
      </c>
      <c r="I70" s="12">
        <v>72296</v>
      </c>
      <c r="J70" s="12">
        <v>60191</v>
      </c>
      <c r="K70" s="12">
        <v>65322</v>
      </c>
      <c r="L70" s="12">
        <v>67345</v>
      </c>
      <c r="M70" s="12">
        <v>69764</v>
      </c>
      <c r="N70" s="12">
        <v>70160</v>
      </c>
      <c r="O70" s="12">
        <v>73297</v>
      </c>
      <c r="P70" s="45">
        <f>SUM(D70:O70)</f>
        <v>799434</v>
      </c>
      <c r="Q70" s="2"/>
      <c r="R70" s="2"/>
      <c r="T70" s="41"/>
    </row>
    <row r="71" spans="1:36" ht="19.7" customHeight="1" x14ac:dyDescent="0.5">
      <c r="A71" s="9"/>
      <c r="B71" s="16" t="s">
        <v>8</v>
      </c>
      <c r="C71" s="4" t="s">
        <v>6</v>
      </c>
      <c r="D71" s="11">
        <f>D70/31</f>
        <v>2162.3225806451615</v>
      </c>
      <c r="E71" s="11">
        <f>E70/30</f>
        <v>2221.8000000000002</v>
      </c>
      <c r="F71" s="11">
        <f>F70/31</f>
        <v>2025.8064516129032</v>
      </c>
      <c r="G71" s="11">
        <f>G70/31</f>
        <v>1988.7741935483871</v>
      </c>
      <c r="H71" s="11">
        <f>H70/29</f>
        <v>2169.6896551724139</v>
      </c>
      <c r="I71" s="11">
        <f>I70/31</f>
        <v>2332.1290322580644</v>
      </c>
      <c r="J71" s="11">
        <f>J70/30</f>
        <v>2006.3666666666666</v>
      </c>
      <c r="K71" s="11">
        <f>K70/31</f>
        <v>2107.1612903225805</v>
      </c>
      <c r="L71" s="11">
        <f>L70/30</f>
        <v>2244.8333333333335</v>
      </c>
      <c r="M71" s="11">
        <f>M70/31</f>
        <v>2250.4516129032259</v>
      </c>
      <c r="N71" s="11">
        <f>N70/31</f>
        <v>2263.2258064516127</v>
      </c>
      <c r="O71" s="11">
        <f>O70/30</f>
        <v>2443.2333333333331</v>
      </c>
      <c r="P71" s="12">
        <f>P70/366</f>
        <v>2184.2459016393441</v>
      </c>
      <c r="Q71" s="2"/>
      <c r="R71" s="2"/>
      <c r="T71" s="41"/>
    </row>
    <row r="72" spans="1:36" ht="19.7" customHeight="1" x14ac:dyDescent="0.5">
      <c r="A72" s="9">
        <v>2</v>
      </c>
      <c r="B72" s="10" t="s">
        <v>9</v>
      </c>
      <c r="C72" s="4" t="s">
        <v>10</v>
      </c>
      <c r="D72" s="11">
        <v>1792</v>
      </c>
      <c r="E72" s="11">
        <v>1724</v>
      </c>
      <c r="F72" s="12">
        <v>1730</v>
      </c>
      <c r="G72" s="12">
        <v>1538</v>
      </c>
      <c r="H72" s="12">
        <v>1597</v>
      </c>
      <c r="I72" s="12">
        <v>1772</v>
      </c>
      <c r="J72" s="12">
        <v>1617</v>
      </c>
      <c r="K72" s="12">
        <v>1681</v>
      </c>
      <c r="L72" s="12">
        <v>1699</v>
      </c>
      <c r="M72" s="12">
        <v>1758</v>
      </c>
      <c r="N72" s="12">
        <v>1829</v>
      </c>
      <c r="O72" s="12">
        <v>1766</v>
      </c>
      <c r="P72" s="45">
        <f>SUM(D72:O72)</f>
        <v>20503</v>
      </c>
      <c r="Q72" s="2"/>
      <c r="R72" s="2"/>
      <c r="T72" s="41"/>
    </row>
    <row r="73" spans="1:36" ht="19.7" customHeight="1" x14ac:dyDescent="0.5">
      <c r="A73" s="9"/>
      <c r="B73" s="10"/>
      <c r="C73" s="4" t="s">
        <v>11</v>
      </c>
      <c r="D73" s="11">
        <v>7730</v>
      </c>
      <c r="E73" s="11">
        <v>7277</v>
      </c>
      <c r="F73" s="12">
        <v>7326</v>
      </c>
      <c r="G73" s="12">
        <v>6368</v>
      </c>
      <c r="H73" s="12">
        <v>6924</v>
      </c>
      <c r="I73" s="12">
        <v>6894</v>
      </c>
      <c r="J73" s="12">
        <v>6741</v>
      </c>
      <c r="K73" s="12">
        <v>7214</v>
      </c>
      <c r="L73" s="12">
        <v>6926</v>
      </c>
      <c r="M73" s="12">
        <v>7190</v>
      </c>
      <c r="N73" s="12">
        <v>7672</v>
      </c>
      <c r="O73" s="12">
        <v>7022</v>
      </c>
      <c r="P73" s="45">
        <f>SUM(D73:O73)</f>
        <v>85284</v>
      </c>
      <c r="Q73" s="2"/>
      <c r="R73" s="2"/>
      <c r="T73" s="41"/>
    </row>
    <row r="74" spans="1:36" ht="19.7" customHeight="1" x14ac:dyDescent="0.5">
      <c r="A74" s="4">
        <v>3</v>
      </c>
      <c r="B74" s="19" t="s">
        <v>12</v>
      </c>
      <c r="C74" s="4" t="s">
        <v>13</v>
      </c>
      <c r="D74" s="20">
        <v>80.95</v>
      </c>
      <c r="E74" s="20">
        <v>79.72</v>
      </c>
      <c r="F74" s="20">
        <v>80.78</v>
      </c>
      <c r="G74" s="20">
        <v>77.41</v>
      </c>
      <c r="H74" s="20">
        <v>76.27</v>
      </c>
      <c r="I74" s="20">
        <v>73.17</v>
      </c>
      <c r="J74" s="20">
        <v>73.58</v>
      </c>
      <c r="K74" s="20">
        <v>76.239999999999995</v>
      </c>
      <c r="L74" s="20">
        <v>75.489999999999995</v>
      </c>
      <c r="M74" s="20">
        <v>75.42</v>
      </c>
      <c r="N74" s="20">
        <v>81</v>
      </c>
      <c r="O74" s="20">
        <v>76.38</v>
      </c>
      <c r="P74" s="46">
        <v>76.2</v>
      </c>
      <c r="Q74" s="2"/>
      <c r="R74" s="2"/>
    </row>
    <row r="75" spans="1:36" ht="19.7" customHeight="1" x14ac:dyDescent="0.5">
      <c r="A75" s="4"/>
      <c r="B75" s="16" t="s">
        <v>14</v>
      </c>
      <c r="C75" s="4" t="s">
        <v>11</v>
      </c>
      <c r="D75" s="20">
        <v>4.4000000000000004</v>
      </c>
      <c r="E75" s="20">
        <v>4.2699999999999996</v>
      </c>
      <c r="F75" s="20">
        <v>4.3</v>
      </c>
      <c r="G75" s="20">
        <v>4.18</v>
      </c>
      <c r="H75" s="20">
        <v>4.3899999999999997</v>
      </c>
      <c r="I75" s="20">
        <v>3.92</v>
      </c>
      <c r="J75" s="20">
        <v>4.21</v>
      </c>
      <c r="K75" s="20">
        <v>4.3499999999999996</v>
      </c>
      <c r="L75" s="20">
        <v>4.13</v>
      </c>
      <c r="M75" s="20">
        <v>4.1500000000000004</v>
      </c>
      <c r="N75" s="20">
        <v>4.25</v>
      </c>
      <c r="O75" s="20">
        <v>4.03</v>
      </c>
      <c r="P75" s="20">
        <v>4.21</v>
      </c>
      <c r="Q75" s="2"/>
      <c r="R75" s="2"/>
      <c r="T75" s="43"/>
    </row>
    <row r="76" spans="1:36" ht="19.7" customHeight="1" x14ac:dyDescent="0.5">
      <c r="A76" s="4">
        <v>4</v>
      </c>
      <c r="B76" s="19" t="s">
        <v>15</v>
      </c>
      <c r="C76" s="4" t="s">
        <v>13</v>
      </c>
      <c r="D76" s="20">
        <f>(D79*100)/D72</f>
        <v>2.4553571428571428</v>
      </c>
      <c r="E76" s="20">
        <f>(E79*100)/E72</f>
        <v>1.8561484918793503</v>
      </c>
      <c r="F76" s="20">
        <f t="shared" ref="F76:O76" si="5">(F79*100)/F72</f>
        <v>2.3699421965317917</v>
      </c>
      <c r="G76" s="20">
        <f t="shared" si="5"/>
        <v>2.4057217165149547</v>
      </c>
      <c r="H76" s="20">
        <f t="shared" si="5"/>
        <v>2.5046963055729492</v>
      </c>
      <c r="I76" s="20">
        <f t="shared" si="5"/>
        <v>1.693002257336343</v>
      </c>
      <c r="J76" s="20">
        <f t="shared" si="5"/>
        <v>1.9171304885590601</v>
      </c>
      <c r="K76" s="20">
        <f t="shared" si="5"/>
        <v>2.0226055919095778</v>
      </c>
      <c r="L76" s="20">
        <f t="shared" si="5"/>
        <v>2.2954679223072394</v>
      </c>
      <c r="M76" s="20">
        <f t="shared" si="5"/>
        <v>1.5927189988623436</v>
      </c>
      <c r="N76" s="20">
        <f t="shared" si="5"/>
        <v>2.1323127392017498</v>
      </c>
      <c r="O76" s="20">
        <f t="shared" si="5"/>
        <v>2.8312570781426953</v>
      </c>
      <c r="P76" s="20">
        <f>P79*100/P72</f>
        <v>2.1704140857435497</v>
      </c>
      <c r="Q76" s="2"/>
      <c r="R76" s="2"/>
      <c r="T76" s="43"/>
    </row>
    <row r="78" spans="1:36" ht="19.7" customHeight="1" x14ac:dyDescent="0.5">
      <c r="D78" s="49">
        <v>31</v>
      </c>
      <c r="E78" s="49">
        <v>30</v>
      </c>
      <c r="F78" s="49">
        <v>31</v>
      </c>
      <c r="G78" s="3">
        <v>31</v>
      </c>
      <c r="H78" s="3">
        <v>29</v>
      </c>
      <c r="I78" s="3">
        <v>31</v>
      </c>
      <c r="J78" s="3">
        <v>30</v>
      </c>
      <c r="K78" s="3">
        <v>31</v>
      </c>
      <c r="L78" s="3">
        <v>30</v>
      </c>
      <c r="M78" s="3">
        <v>31</v>
      </c>
      <c r="N78" s="3">
        <v>31</v>
      </c>
      <c r="O78" s="3">
        <v>30</v>
      </c>
    </row>
    <row r="79" spans="1:36" s="57" customFormat="1" ht="19.7" customHeight="1" x14ac:dyDescent="0.5">
      <c r="A79" s="56"/>
      <c r="C79" s="58" t="s">
        <v>22</v>
      </c>
      <c r="D79" s="59">
        <v>44</v>
      </c>
      <c r="E79" s="59">
        <v>32</v>
      </c>
      <c r="F79" s="59">
        <v>41</v>
      </c>
      <c r="G79" s="57">
        <v>37</v>
      </c>
      <c r="H79" s="57">
        <v>40</v>
      </c>
      <c r="I79" s="57">
        <v>30</v>
      </c>
      <c r="J79" s="60">
        <v>31</v>
      </c>
      <c r="K79" s="57">
        <v>34</v>
      </c>
      <c r="L79" s="57">
        <v>39</v>
      </c>
      <c r="M79" s="57">
        <v>28</v>
      </c>
      <c r="N79" s="57">
        <v>39</v>
      </c>
      <c r="O79" s="57">
        <v>50</v>
      </c>
      <c r="P79" s="61">
        <f>SUM(D79:O79)</f>
        <v>445</v>
      </c>
    </row>
    <row r="81" spans="1:17" s="65" customFormat="1" ht="19.7" customHeight="1" x14ac:dyDescent="0.5">
      <c r="A81" s="62" t="s">
        <v>24</v>
      </c>
      <c r="B81" s="62"/>
      <c r="C81" s="63"/>
      <c r="D81" s="64"/>
      <c r="E81" s="64"/>
      <c r="F81" s="64"/>
    </row>
    <row r="82" spans="1:17" ht="19.7" customHeight="1" x14ac:dyDescent="0.5">
      <c r="A82" s="4" t="s">
        <v>1</v>
      </c>
      <c r="B82" s="4" t="s">
        <v>2</v>
      </c>
      <c r="C82" s="4" t="s">
        <v>3</v>
      </c>
      <c r="D82" s="39">
        <v>21824</v>
      </c>
      <c r="E82" s="39">
        <v>21855</v>
      </c>
      <c r="F82" s="39">
        <v>21885</v>
      </c>
      <c r="G82" s="39">
        <v>21916</v>
      </c>
      <c r="H82" s="39">
        <v>21947</v>
      </c>
      <c r="I82" s="39">
        <v>21976</v>
      </c>
      <c r="J82" s="39">
        <v>22007</v>
      </c>
      <c r="K82" s="39">
        <v>22037</v>
      </c>
      <c r="L82" s="39">
        <v>22068</v>
      </c>
      <c r="M82" s="39">
        <v>22098</v>
      </c>
      <c r="N82" s="39">
        <v>22129</v>
      </c>
      <c r="O82" s="39">
        <v>22160</v>
      </c>
      <c r="P82" s="39" t="s">
        <v>17</v>
      </c>
    </row>
    <row r="83" spans="1:17" ht="19.7" customHeight="1" x14ac:dyDescent="0.5">
      <c r="A83" s="9">
        <v>1</v>
      </c>
      <c r="B83" s="10" t="s">
        <v>4</v>
      </c>
      <c r="C83" s="4" t="s">
        <v>5</v>
      </c>
      <c r="D83" s="44">
        <v>7627</v>
      </c>
      <c r="E83" s="44">
        <v>6811</v>
      </c>
      <c r="F83" s="12">
        <v>5347</v>
      </c>
      <c r="G83" s="12">
        <v>39450</v>
      </c>
      <c r="H83" s="12">
        <v>23419</v>
      </c>
      <c r="I83" s="12">
        <v>19108</v>
      </c>
      <c r="J83" s="12">
        <v>12587</v>
      </c>
      <c r="K83" s="12">
        <v>11141</v>
      </c>
      <c r="L83" s="12">
        <v>10643</v>
      </c>
      <c r="M83" s="12">
        <v>8946</v>
      </c>
      <c r="N83" s="12">
        <v>9123</v>
      </c>
      <c r="O83" s="12">
        <v>8356</v>
      </c>
      <c r="P83" s="45">
        <f>SUM(D83:O83)</f>
        <v>162558</v>
      </c>
    </row>
    <row r="84" spans="1:17" ht="19.7" customHeight="1" x14ac:dyDescent="0.5">
      <c r="A84" s="9"/>
      <c r="B84" s="10"/>
      <c r="C84" s="4" t="s">
        <v>6</v>
      </c>
      <c r="D84" s="44">
        <v>67894</v>
      </c>
      <c r="E84" s="44">
        <v>68549</v>
      </c>
      <c r="F84" s="12">
        <v>61806</v>
      </c>
      <c r="G84" s="12">
        <v>63052</v>
      </c>
      <c r="H84" s="12">
        <v>63884</v>
      </c>
      <c r="I84" s="12">
        <v>72683</v>
      </c>
      <c r="J84" s="12">
        <v>61958</v>
      </c>
      <c r="K84" s="12">
        <v>70286</v>
      </c>
      <c r="L84" s="12">
        <v>72421</v>
      </c>
      <c r="M84" s="12">
        <v>68823</v>
      </c>
      <c r="N84" s="12">
        <v>74490</v>
      </c>
      <c r="O84" s="12">
        <v>70739</v>
      </c>
      <c r="P84" s="45">
        <f>SUM(D84:O84)</f>
        <v>816585</v>
      </c>
    </row>
    <row r="85" spans="1:17" ht="19.7" customHeight="1" x14ac:dyDescent="0.5">
      <c r="A85" s="9"/>
      <c r="B85" s="16" t="s">
        <v>8</v>
      </c>
      <c r="C85" s="4" t="s">
        <v>6</v>
      </c>
      <c r="D85" s="11">
        <f>D84/31</f>
        <v>2190.1290322580644</v>
      </c>
      <c r="E85" s="11">
        <f>E84/30</f>
        <v>2284.9666666666667</v>
      </c>
      <c r="F85" s="11">
        <f>F84/31</f>
        <v>1993.741935483871</v>
      </c>
      <c r="G85" s="11">
        <f>G84/31</f>
        <v>2033.9354838709678</v>
      </c>
      <c r="H85" s="11">
        <f>H84/28</f>
        <v>2281.5714285714284</v>
      </c>
      <c r="I85" s="11">
        <f>I84/31</f>
        <v>2344.6129032258063</v>
      </c>
      <c r="J85" s="11">
        <f>J84/30</f>
        <v>2065.2666666666669</v>
      </c>
      <c r="K85" s="11">
        <f>K84/31</f>
        <v>2267.2903225806454</v>
      </c>
      <c r="L85" s="11">
        <f>L84/30</f>
        <v>2414.0333333333333</v>
      </c>
      <c r="M85" s="11">
        <f>M84/31</f>
        <v>2220.0967741935483</v>
      </c>
      <c r="N85" s="11">
        <f>N84/31</f>
        <v>2402.9032258064517</v>
      </c>
      <c r="O85" s="11">
        <f>O84/30</f>
        <v>2357.9666666666667</v>
      </c>
      <c r="P85" s="12">
        <f>P84/365</f>
        <v>2237.2191780821918</v>
      </c>
    </row>
    <row r="86" spans="1:17" ht="19.7" customHeight="1" x14ac:dyDescent="0.5">
      <c r="A86" s="9">
        <v>2</v>
      </c>
      <c r="B86" s="10" t="s">
        <v>9</v>
      </c>
      <c r="C86" s="4" t="s">
        <v>10</v>
      </c>
      <c r="D86" s="11">
        <v>1803</v>
      </c>
      <c r="E86" s="11">
        <v>1757</v>
      </c>
      <c r="F86" s="12">
        <v>1579</v>
      </c>
      <c r="G86" s="12">
        <v>1585</v>
      </c>
      <c r="H86" s="12">
        <v>1579</v>
      </c>
      <c r="I86" s="12">
        <v>1674</v>
      </c>
      <c r="J86" s="12">
        <v>1544</v>
      </c>
      <c r="K86" s="12">
        <v>1729</v>
      </c>
      <c r="L86" s="12">
        <v>1824</v>
      </c>
      <c r="M86" s="12">
        <v>1784</v>
      </c>
      <c r="N86" s="12">
        <v>2012</v>
      </c>
      <c r="O86" s="12">
        <v>1953</v>
      </c>
      <c r="P86" s="45">
        <f>SUM(D86:O86)</f>
        <v>20823</v>
      </c>
    </row>
    <row r="87" spans="1:17" ht="19.7" customHeight="1" x14ac:dyDescent="0.5">
      <c r="A87" s="9"/>
      <c r="B87" s="10"/>
      <c r="C87" s="4" t="s">
        <v>11</v>
      </c>
      <c r="D87" s="11">
        <v>7700</v>
      </c>
      <c r="E87" s="11">
        <v>7641</v>
      </c>
      <c r="F87" s="12">
        <v>6863</v>
      </c>
      <c r="G87" s="12">
        <v>6177</v>
      </c>
      <c r="H87" s="12">
        <v>6548</v>
      </c>
      <c r="I87" s="12">
        <v>6440</v>
      </c>
      <c r="J87" s="12">
        <v>6342</v>
      </c>
      <c r="K87" s="12">
        <v>6563</v>
      </c>
      <c r="L87" s="12">
        <v>7033</v>
      </c>
      <c r="M87" s="12">
        <v>6745</v>
      </c>
      <c r="N87" s="12">
        <v>7696</v>
      </c>
      <c r="O87" s="12">
        <v>7171</v>
      </c>
      <c r="P87" s="45">
        <f>SUM(D87:O87)</f>
        <v>82919</v>
      </c>
    </row>
    <row r="88" spans="1:17" ht="19.7" customHeight="1" x14ac:dyDescent="0.5">
      <c r="A88" s="4">
        <v>3</v>
      </c>
      <c r="B88" s="19" t="s">
        <v>12</v>
      </c>
      <c r="C88" s="4" t="s">
        <v>13</v>
      </c>
      <c r="D88" s="20">
        <v>81.09</v>
      </c>
      <c r="E88" s="20">
        <v>82.53</v>
      </c>
      <c r="F88" s="20">
        <v>72.34</v>
      </c>
      <c r="G88" s="20">
        <v>65.39</v>
      </c>
      <c r="H88" s="20">
        <v>76.38</v>
      </c>
      <c r="I88" s="20">
        <v>68.12</v>
      </c>
      <c r="J88" s="20">
        <v>69.08</v>
      </c>
      <c r="K88" s="20">
        <v>69.69</v>
      </c>
      <c r="L88" s="20">
        <v>77.16</v>
      </c>
      <c r="M88" s="20">
        <v>71.3</v>
      </c>
      <c r="N88" s="20">
        <v>81.48</v>
      </c>
      <c r="O88" s="20">
        <v>78.33</v>
      </c>
      <c r="P88" s="46">
        <v>74.37</v>
      </c>
      <c r="Q88" s="3">
        <f>(7641*100)/(300*31)</f>
        <v>82.161290322580641</v>
      </c>
    </row>
    <row r="89" spans="1:17" ht="19.7" customHeight="1" x14ac:dyDescent="0.5">
      <c r="A89" s="4"/>
      <c r="B89" s="16" t="s">
        <v>14</v>
      </c>
      <c r="C89" s="4" t="s">
        <v>11</v>
      </c>
      <c r="D89" s="20">
        <v>4.33</v>
      </c>
      <c r="E89" s="20">
        <v>4.3499999999999996</v>
      </c>
      <c r="F89" s="20">
        <v>4.4000000000000004</v>
      </c>
      <c r="G89" s="20">
        <v>3.94</v>
      </c>
      <c r="H89" s="20">
        <v>4.1900000000000004</v>
      </c>
      <c r="I89" s="20">
        <v>3.88</v>
      </c>
      <c r="J89" s="20">
        <v>4.16</v>
      </c>
      <c r="K89" s="20">
        <v>3.82</v>
      </c>
      <c r="L89" s="20">
        <v>3.89</v>
      </c>
      <c r="M89" s="20">
        <v>3.82</v>
      </c>
      <c r="N89" s="20">
        <v>3.86</v>
      </c>
      <c r="O89" s="20">
        <v>3.7</v>
      </c>
      <c r="P89" s="20">
        <v>4.0199999999999996</v>
      </c>
    </row>
    <row r="90" spans="1:17" ht="19.7" customHeight="1" x14ac:dyDescent="0.5">
      <c r="A90" s="4">
        <v>4</v>
      </c>
      <c r="B90" s="19" t="s">
        <v>15</v>
      </c>
      <c r="C90" s="4" t="s">
        <v>13</v>
      </c>
      <c r="D90" s="20">
        <f>(D93*100)/D86</f>
        <v>3.1059345535219078</v>
      </c>
      <c r="E90" s="20">
        <f>(E93*100)/E86</f>
        <v>2.6180990324416618</v>
      </c>
      <c r="F90" s="20">
        <f t="shared" ref="F90:O90" si="6">(F93*100)/F86</f>
        <v>2.6599113362887903</v>
      </c>
      <c r="G90" s="20">
        <f t="shared" si="6"/>
        <v>2.4605678233438484</v>
      </c>
      <c r="H90" s="20">
        <f t="shared" si="6"/>
        <v>2.1532615579480683</v>
      </c>
      <c r="I90" s="20">
        <f t="shared" si="6"/>
        <v>2.2102747909199523</v>
      </c>
      <c r="J90" s="20">
        <f t="shared" si="6"/>
        <v>2.266839378238342</v>
      </c>
      <c r="K90" s="20">
        <f t="shared" si="6"/>
        <v>2.371312897628687</v>
      </c>
      <c r="L90" s="20">
        <f t="shared" si="6"/>
        <v>2.0285087719298245</v>
      </c>
      <c r="M90" s="20">
        <f t="shared" si="6"/>
        <v>1.905829596412556</v>
      </c>
      <c r="N90" s="20">
        <f t="shared" si="6"/>
        <v>2.1371769383697812</v>
      </c>
      <c r="O90" s="20">
        <f t="shared" si="6"/>
        <v>2.8673835125448028</v>
      </c>
      <c r="P90" s="20">
        <f>P93*100/P86</f>
        <v>2.4011909907314029</v>
      </c>
    </row>
    <row r="92" spans="1:17" ht="19.7" customHeight="1" x14ac:dyDescent="0.5">
      <c r="D92" s="49">
        <v>31</v>
      </c>
      <c r="E92" s="49">
        <v>30</v>
      </c>
      <c r="F92" s="49">
        <v>31</v>
      </c>
      <c r="G92" s="3">
        <v>31</v>
      </c>
      <c r="H92" s="3">
        <v>28</v>
      </c>
      <c r="I92" s="3">
        <v>31</v>
      </c>
      <c r="J92" s="3">
        <v>30</v>
      </c>
      <c r="K92" s="3">
        <v>31</v>
      </c>
      <c r="L92" s="3">
        <v>30</v>
      </c>
      <c r="M92" s="3">
        <v>31</v>
      </c>
      <c r="N92" s="3">
        <v>31</v>
      </c>
      <c r="O92" s="3">
        <v>30</v>
      </c>
    </row>
    <row r="93" spans="1:17" ht="19.7" customHeight="1" x14ac:dyDescent="0.5">
      <c r="A93" s="56"/>
      <c r="B93" s="57"/>
      <c r="C93" s="58" t="s">
        <v>22</v>
      </c>
      <c r="D93" s="59">
        <v>56</v>
      </c>
      <c r="E93" s="59">
        <v>46</v>
      </c>
      <c r="F93" s="59">
        <v>42</v>
      </c>
      <c r="G93" s="57">
        <v>39</v>
      </c>
      <c r="H93" s="57">
        <v>34</v>
      </c>
      <c r="I93" s="57">
        <v>37</v>
      </c>
      <c r="J93" s="60">
        <v>35</v>
      </c>
      <c r="K93" s="57">
        <v>41</v>
      </c>
      <c r="L93" s="57">
        <v>37</v>
      </c>
      <c r="M93" s="57">
        <v>34</v>
      </c>
      <c r="N93" s="57">
        <v>43</v>
      </c>
      <c r="O93" s="57">
        <v>56</v>
      </c>
      <c r="P93" s="61">
        <f>SUM(D93:O93)</f>
        <v>500</v>
      </c>
    </row>
    <row r="95" spans="1:17" ht="18.75" customHeight="1" x14ac:dyDescent="0.5"/>
    <row r="96" spans="1:17" ht="19.7" customHeight="1" x14ac:dyDescent="0.5">
      <c r="A96" s="66" t="s">
        <v>25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</row>
    <row r="97" spans="1:16" ht="19.7" customHeight="1" x14ac:dyDescent="0.5">
      <c r="A97" s="4" t="s">
        <v>1</v>
      </c>
      <c r="B97" s="4" t="s">
        <v>2</v>
      </c>
      <c r="C97" s="4" t="s">
        <v>3</v>
      </c>
      <c r="D97" s="39">
        <v>22190</v>
      </c>
      <c r="E97" s="39">
        <v>22221</v>
      </c>
      <c r="F97" s="39">
        <v>22251</v>
      </c>
      <c r="G97" s="39">
        <v>22282</v>
      </c>
      <c r="H97" s="39">
        <v>22313</v>
      </c>
      <c r="I97" s="39">
        <v>22341</v>
      </c>
      <c r="J97" s="39">
        <v>22372</v>
      </c>
      <c r="K97" s="39">
        <v>22402</v>
      </c>
      <c r="L97" s="39">
        <v>22433</v>
      </c>
      <c r="M97" s="39">
        <v>22463</v>
      </c>
      <c r="N97" s="39">
        <v>22494</v>
      </c>
      <c r="O97" s="39">
        <v>22525</v>
      </c>
      <c r="P97" s="67" t="s">
        <v>17</v>
      </c>
    </row>
    <row r="98" spans="1:16" ht="19.7" customHeight="1" x14ac:dyDescent="0.5">
      <c r="A98" s="9">
        <v>1</v>
      </c>
      <c r="B98" s="10" t="s">
        <v>4</v>
      </c>
      <c r="C98" s="4" t="s">
        <v>5</v>
      </c>
      <c r="D98" s="44">
        <v>7071</v>
      </c>
      <c r="E98" s="44">
        <v>6321</v>
      </c>
      <c r="F98" s="12">
        <v>5547</v>
      </c>
      <c r="G98" s="12">
        <v>43573</v>
      </c>
      <c r="H98" s="12">
        <v>22406</v>
      </c>
      <c r="I98" s="12">
        <v>18217</v>
      </c>
      <c r="J98" s="12">
        <v>11995</v>
      </c>
      <c r="K98" s="12">
        <v>11946</v>
      </c>
      <c r="L98" s="12">
        <v>10907</v>
      </c>
      <c r="M98" s="12">
        <v>9307</v>
      </c>
      <c r="N98" s="12">
        <v>8881</v>
      </c>
      <c r="O98" s="12">
        <v>8437</v>
      </c>
      <c r="P98" s="45">
        <f>SUM(D98:O98)</f>
        <v>164608</v>
      </c>
    </row>
    <row r="99" spans="1:16" ht="19.7" customHeight="1" x14ac:dyDescent="0.5">
      <c r="A99" s="9"/>
      <c r="B99" s="10"/>
      <c r="C99" s="4" t="s">
        <v>6</v>
      </c>
      <c r="D99" s="44">
        <v>67357</v>
      </c>
      <c r="E99" s="44">
        <v>69569</v>
      </c>
      <c r="F99" s="12">
        <v>62423</v>
      </c>
      <c r="G99" s="12">
        <v>70495</v>
      </c>
      <c r="H99" s="12">
        <v>63257</v>
      </c>
      <c r="I99" s="12">
        <v>71117</v>
      </c>
      <c r="J99" s="12">
        <v>62075</v>
      </c>
      <c r="K99" s="12">
        <v>72669</v>
      </c>
      <c r="L99" s="12">
        <v>73239</v>
      </c>
      <c r="M99" s="12">
        <v>72913</v>
      </c>
      <c r="N99" s="12">
        <v>75189</v>
      </c>
      <c r="O99" s="12">
        <v>71967</v>
      </c>
      <c r="P99" s="45">
        <f>SUM(D99:O99)</f>
        <v>832270</v>
      </c>
    </row>
    <row r="100" spans="1:16" ht="19.7" customHeight="1" x14ac:dyDescent="0.5">
      <c r="A100" s="9"/>
      <c r="B100" s="16" t="s">
        <v>8</v>
      </c>
      <c r="C100" s="4" t="s">
        <v>6</v>
      </c>
      <c r="D100" s="11">
        <f>D99/31</f>
        <v>2172.8064516129034</v>
      </c>
      <c r="E100" s="11">
        <f>E99/30</f>
        <v>2318.9666666666667</v>
      </c>
      <c r="F100" s="11">
        <f>F99/31</f>
        <v>2013.6451612903227</v>
      </c>
      <c r="G100" s="11">
        <f>G99/31</f>
        <v>2274.0322580645161</v>
      </c>
      <c r="H100" s="11">
        <f>H99/28</f>
        <v>2259.1785714285716</v>
      </c>
      <c r="I100" s="11">
        <f>I99/31</f>
        <v>2294.0967741935483</v>
      </c>
      <c r="J100" s="11">
        <f>J99/30</f>
        <v>2069.1666666666665</v>
      </c>
      <c r="K100" s="11">
        <f>K99/31</f>
        <v>2344.1612903225805</v>
      </c>
      <c r="L100" s="11">
        <f>L99/30</f>
        <v>2441.3000000000002</v>
      </c>
      <c r="M100" s="11">
        <f>M99/31</f>
        <v>2352.0322580645161</v>
      </c>
      <c r="N100" s="11">
        <f>N99/31</f>
        <v>2425.4516129032259</v>
      </c>
      <c r="O100" s="11">
        <f>O99/30</f>
        <v>2398.9</v>
      </c>
      <c r="P100" s="45">
        <f>P99/365</f>
        <v>2280.1917808219177</v>
      </c>
    </row>
    <row r="101" spans="1:16" ht="19.7" customHeight="1" x14ac:dyDescent="0.5">
      <c r="A101" s="9">
        <v>2</v>
      </c>
      <c r="B101" s="10" t="s">
        <v>9</v>
      </c>
      <c r="C101" s="4" t="s">
        <v>10</v>
      </c>
      <c r="D101" s="11">
        <v>1826</v>
      </c>
      <c r="E101" s="11">
        <v>1828</v>
      </c>
      <c r="F101" s="12">
        <v>1896</v>
      </c>
      <c r="G101" s="12">
        <v>2007</v>
      </c>
      <c r="H101" s="12">
        <v>1698</v>
      </c>
      <c r="I101" s="12">
        <v>1889</v>
      </c>
      <c r="J101" s="12">
        <v>1751</v>
      </c>
      <c r="K101" s="12">
        <v>1971</v>
      </c>
      <c r="L101" s="12">
        <v>1915</v>
      </c>
      <c r="M101" s="12">
        <v>1963</v>
      </c>
      <c r="N101" s="12">
        <v>2082</v>
      </c>
      <c r="O101" s="12">
        <v>1966</v>
      </c>
      <c r="P101" s="45">
        <f>SUM(D101:O101)</f>
        <v>22792</v>
      </c>
    </row>
    <row r="102" spans="1:16" ht="19.7" customHeight="1" x14ac:dyDescent="0.5">
      <c r="A102" s="9"/>
      <c r="B102" s="10"/>
      <c r="C102" s="4" t="s">
        <v>11</v>
      </c>
      <c r="D102" s="11">
        <v>7046</v>
      </c>
      <c r="E102" s="11">
        <v>7278</v>
      </c>
      <c r="F102" s="12">
        <v>7685</v>
      </c>
      <c r="G102" s="12">
        <v>7562</v>
      </c>
      <c r="H102" s="12">
        <v>6174</v>
      </c>
      <c r="I102" s="12">
        <v>6931</v>
      </c>
      <c r="J102" s="12">
        <v>6236</v>
      </c>
      <c r="K102" s="12">
        <v>6935</v>
      </c>
      <c r="L102" s="12">
        <v>7098</v>
      </c>
      <c r="M102" s="12">
        <v>7725</v>
      </c>
      <c r="N102" s="12">
        <v>7887</v>
      </c>
      <c r="O102" s="12">
        <v>7165</v>
      </c>
      <c r="P102" s="45">
        <f>SUM(D102:O102)</f>
        <v>85722</v>
      </c>
    </row>
    <row r="103" spans="1:16" ht="19.7" customHeight="1" x14ac:dyDescent="0.5">
      <c r="A103" s="4">
        <v>3</v>
      </c>
      <c r="B103" s="19" t="s">
        <v>12</v>
      </c>
      <c r="C103" s="4" t="s">
        <v>13</v>
      </c>
      <c r="D103" s="20">
        <v>74.41</v>
      </c>
      <c r="E103" s="20">
        <v>79.78</v>
      </c>
      <c r="F103" s="20">
        <v>81.14</v>
      </c>
      <c r="G103" s="20">
        <v>80</v>
      </c>
      <c r="H103" s="20">
        <v>72.42</v>
      </c>
      <c r="I103" s="20">
        <v>73.739999999999995</v>
      </c>
      <c r="J103" s="20">
        <v>68.17</v>
      </c>
      <c r="K103" s="20">
        <v>73.400000000000006</v>
      </c>
      <c r="L103" s="20">
        <v>77.66</v>
      </c>
      <c r="M103" s="20">
        <v>81.55</v>
      </c>
      <c r="N103" s="20">
        <v>84.02</v>
      </c>
      <c r="O103" s="20">
        <v>77.89</v>
      </c>
      <c r="P103" s="46">
        <v>77.06</v>
      </c>
    </row>
    <row r="104" spans="1:16" ht="19.7" customHeight="1" x14ac:dyDescent="0.5">
      <c r="A104" s="4"/>
      <c r="B104" s="16" t="s">
        <v>14</v>
      </c>
      <c r="C104" s="4" t="s">
        <v>11</v>
      </c>
      <c r="D104" s="20">
        <v>3.91</v>
      </c>
      <c r="E104" s="20">
        <v>4.01</v>
      </c>
      <c r="F104" s="20">
        <v>4.0999999999999996</v>
      </c>
      <c r="G104" s="20">
        <v>3.8</v>
      </c>
      <c r="H104" s="20">
        <v>3.67</v>
      </c>
      <c r="I104" s="20">
        <v>3.69</v>
      </c>
      <c r="J104" s="20">
        <v>3.59</v>
      </c>
      <c r="K104" s="20">
        <v>3.54</v>
      </c>
      <c r="L104" s="20">
        <v>3.74</v>
      </c>
      <c r="M104" s="20">
        <v>3.98</v>
      </c>
      <c r="N104" s="20">
        <v>3.81</v>
      </c>
      <c r="O104" s="20">
        <v>3.68</v>
      </c>
      <c r="P104" s="46">
        <v>3.77</v>
      </c>
    </row>
    <row r="105" spans="1:16" ht="19.7" customHeight="1" x14ac:dyDescent="0.5">
      <c r="A105" s="4">
        <v>4</v>
      </c>
      <c r="B105" s="19" t="s">
        <v>15</v>
      </c>
      <c r="C105" s="4" t="s">
        <v>13</v>
      </c>
      <c r="D105" s="20">
        <f>(D108*100)/D101</f>
        <v>2.3001095290251916</v>
      </c>
      <c r="E105" s="20">
        <f>(E108*100)/E101</f>
        <v>2.0240700218818382</v>
      </c>
      <c r="F105" s="20">
        <f t="shared" ref="F105:O105" si="7">(F108*100)/F101</f>
        <v>2.1624472573839664</v>
      </c>
      <c r="G105" s="20">
        <f t="shared" si="7"/>
        <v>1.9431988041853512</v>
      </c>
      <c r="H105" s="20">
        <f t="shared" si="7"/>
        <v>2.8857479387514724</v>
      </c>
      <c r="I105" s="20">
        <f t="shared" si="7"/>
        <v>2.5939650608787717</v>
      </c>
      <c r="J105" s="20">
        <f t="shared" si="7"/>
        <v>2.1701884637350086</v>
      </c>
      <c r="K105" s="20">
        <f t="shared" si="7"/>
        <v>2.1308980213089801</v>
      </c>
      <c r="L105" s="20">
        <f t="shared" si="7"/>
        <v>2.0887728459530028</v>
      </c>
      <c r="M105" s="20">
        <f t="shared" si="7"/>
        <v>1.9867549668874172</v>
      </c>
      <c r="N105" s="20">
        <f t="shared" si="7"/>
        <v>1.6330451488952931</v>
      </c>
      <c r="O105" s="20">
        <f t="shared" si="7"/>
        <v>1.6276703967446593</v>
      </c>
      <c r="P105" s="46">
        <f>P108*100/P101</f>
        <v>2.1147771147771146</v>
      </c>
    </row>
    <row r="107" spans="1:16" ht="19.7" customHeight="1" x14ac:dyDescent="0.5">
      <c r="D107" s="49">
        <v>31</v>
      </c>
      <c r="E107" s="49">
        <v>30</v>
      </c>
      <c r="F107" s="49">
        <v>31</v>
      </c>
      <c r="G107" s="3">
        <v>31</v>
      </c>
      <c r="H107" s="3">
        <v>28</v>
      </c>
      <c r="I107" s="3">
        <v>31</v>
      </c>
      <c r="J107" s="3">
        <v>30</v>
      </c>
      <c r="K107" s="3">
        <v>31</v>
      </c>
      <c r="L107" s="3">
        <v>30</v>
      </c>
      <c r="M107" s="3">
        <v>31</v>
      </c>
      <c r="N107" s="3">
        <v>31</v>
      </c>
      <c r="O107" s="3">
        <v>30</v>
      </c>
    </row>
    <row r="108" spans="1:16" ht="19.7" customHeight="1" x14ac:dyDescent="0.5">
      <c r="A108" s="56"/>
      <c r="B108" s="57"/>
      <c r="C108" s="58" t="s">
        <v>22</v>
      </c>
      <c r="D108" s="59">
        <v>42</v>
      </c>
      <c r="E108" s="59">
        <v>37</v>
      </c>
      <c r="F108" s="59">
        <v>41</v>
      </c>
      <c r="G108" s="57">
        <v>39</v>
      </c>
      <c r="H108" s="57">
        <v>49</v>
      </c>
      <c r="I108" s="57">
        <v>49</v>
      </c>
      <c r="J108" s="60">
        <v>38</v>
      </c>
      <c r="K108" s="57">
        <v>42</v>
      </c>
      <c r="L108" s="57">
        <v>40</v>
      </c>
      <c r="M108" s="57">
        <v>39</v>
      </c>
      <c r="N108" s="57">
        <v>34</v>
      </c>
      <c r="O108" s="57">
        <v>32</v>
      </c>
      <c r="P108" s="61">
        <f>SUM(D108:O108)</f>
        <v>482</v>
      </c>
    </row>
    <row r="110" spans="1:16" ht="19.7" customHeight="1" x14ac:dyDescent="0.5">
      <c r="A110" s="66" t="s">
        <v>26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</row>
    <row r="111" spans="1:16" ht="22.5" customHeight="1" x14ac:dyDescent="0.5">
      <c r="A111" s="4" t="s">
        <v>1</v>
      </c>
      <c r="B111" s="4" t="s">
        <v>2</v>
      </c>
      <c r="C111" s="4" t="s">
        <v>3</v>
      </c>
      <c r="D111" s="39">
        <v>22555</v>
      </c>
      <c r="E111" s="39">
        <v>22586</v>
      </c>
      <c r="F111" s="39">
        <v>22616</v>
      </c>
      <c r="G111" s="39">
        <v>22647</v>
      </c>
      <c r="H111" s="39">
        <v>22678</v>
      </c>
      <c r="I111" s="39">
        <v>22706</v>
      </c>
      <c r="J111" s="39">
        <v>22737</v>
      </c>
      <c r="K111" s="39">
        <v>22767</v>
      </c>
      <c r="L111" s="39">
        <v>22798</v>
      </c>
      <c r="M111" s="39">
        <v>22828</v>
      </c>
      <c r="N111" s="39">
        <v>22859</v>
      </c>
      <c r="O111" s="39">
        <v>22890</v>
      </c>
      <c r="P111" s="67" t="s">
        <v>17</v>
      </c>
    </row>
    <row r="112" spans="1:16" ht="22.5" customHeight="1" x14ac:dyDescent="0.5">
      <c r="A112" s="9">
        <v>1</v>
      </c>
      <c r="B112" s="10" t="s">
        <v>4</v>
      </c>
      <c r="C112" s="4" t="s">
        <v>5</v>
      </c>
      <c r="D112" s="44">
        <v>7650</v>
      </c>
      <c r="E112" s="44">
        <v>6981</v>
      </c>
      <c r="F112" s="12">
        <v>5714</v>
      </c>
      <c r="G112" s="12">
        <v>46918</v>
      </c>
      <c r="H112" s="12">
        <v>23878</v>
      </c>
      <c r="I112" s="12">
        <v>20250</v>
      </c>
      <c r="J112" s="12">
        <v>13511</v>
      </c>
      <c r="K112" s="12">
        <v>12329</v>
      </c>
      <c r="L112" s="12">
        <v>12925</v>
      </c>
      <c r="M112" s="12">
        <v>10462</v>
      </c>
      <c r="N112" s="12">
        <v>9077</v>
      </c>
      <c r="O112" s="12">
        <v>8786</v>
      </c>
      <c r="P112" s="45">
        <f>SUM(D112:O112)</f>
        <v>178481</v>
      </c>
    </row>
    <row r="113" spans="1:16" ht="22.5" customHeight="1" x14ac:dyDescent="0.5">
      <c r="A113" s="9"/>
      <c r="B113" s="10"/>
      <c r="C113" s="4" t="s">
        <v>6</v>
      </c>
      <c r="D113" s="44">
        <v>73630</v>
      </c>
      <c r="E113" s="44">
        <v>73450</v>
      </c>
      <c r="F113" s="12">
        <v>65784</v>
      </c>
      <c r="G113" s="12">
        <v>75112</v>
      </c>
      <c r="H113" s="12">
        <v>66651</v>
      </c>
      <c r="I113" s="12">
        <v>73549</v>
      </c>
      <c r="J113" s="12">
        <v>68476</v>
      </c>
      <c r="K113" s="12">
        <v>74543</v>
      </c>
      <c r="L113" s="12">
        <v>79366</v>
      </c>
      <c r="M113" s="12">
        <v>76847</v>
      </c>
      <c r="N113" s="12">
        <v>75709</v>
      </c>
      <c r="O113" s="12">
        <v>77340</v>
      </c>
      <c r="P113" s="45">
        <f>SUM(D113:O113)</f>
        <v>880457</v>
      </c>
    </row>
    <row r="114" spans="1:16" ht="22.5" customHeight="1" x14ac:dyDescent="0.5">
      <c r="A114" s="9"/>
      <c r="B114" s="16" t="s">
        <v>8</v>
      </c>
      <c r="C114" s="4" t="s">
        <v>6</v>
      </c>
      <c r="D114" s="11">
        <f>D113/31</f>
        <v>2375.1612903225805</v>
      </c>
      <c r="E114" s="11">
        <f>E113/30</f>
        <v>2448.3333333333335</v>
      </c>
      <c r="F114" s="11">
        <f>F113/31</f>
        <v>2122.0645161290322</v>
      </c>
      <c r="G114" s="11">
        <f>G113/31</f>
        <v>2422.9677419354839</v>
      </c>
      <c r="H114" s="11">
        <f>H113/28</f>
        <v>2380.3928571428573</v>
      </c>
      <c r="I114" s="11">
        <f>I113/31</f>
        <v>2372.5483870967741</v>
      </c>
      <c r="J114" s="11">
        <f>J113/30</f>
        <v>2282.5333333333333</v>
      </c>
      <c r="K114" s="11">
        <f>K113/31</f>
        <v>2404.6129032258063</v>
      </c>
      <c r="L114" s="11">
        <f>L113/30</f>
        <v>2645.5333333333333</v>
      </c>
      <c r="M114" s="11">
        <f>M113/31</f>
        <v>2478.9354838709678</v>
      </c>
      <c r="N114" s="11">
        <f>N113/31</f>
        <v>2442.2258064516127</v>
      </c>
      <c r="O114" s="11">
        <f>O113/30</f>
        <v>2578</v>
      </c>
      <c r="P114" s="45">
        <f>P113/365</f>
        <v>2412.2109589041097</v>
      </c>
    </row>
    <row r="115" spans="1:16" ht="22.5" customHeight="1" x14ac:dyDescent="0.5">
      <c r="A115" s="4"/>
      <c r="B115" s="16" t="s">
        <v>7</v>
      </c>
      <c r="C115" s="4" t="s">
        <v>6</v>
      </c>
      <c r="D115" s="11">
        <f>D113/12</f>
        <v>6135.833333333333</v>
      </c>
      <c r="E115" s="11">
        <f t="shared" ref="E115:O115" si="8">E113/12</f>
        <v>6120.833333333333</v>
      </c>
      <c r="F115" s="11">
        <f t="shared" si="8"/>
        <v>5482</v>
      </c>
      <c r="G115" s="11">
        <f t="shared" si="8"/>
        <v>6259.333333333333</v>
      </c>
      <c r="H115" s="11">
        <f t="shared" si="8"/>
        <v>5554.25</v>
      </c>
      <c r="I115" s="11">
        <f t="shared" si="8"/>
        <v>6129.083333333333</v>
      </c>
      <c r="J115" s="11">
        <f t="shared" si="8"/>
        <v>5706.333333333333</v>
      </c>
      <c r="K115" s="11">
        <f t="shared" si="8"/>
        <v>6211.916666666667</v>
      </c>
      <c r="L115" s="11">
        <f t="shared" si="8"/>
        <v>6613.833333333333</v>
      </c>
      <c r="M115" s="11">
        <f t="shared" si="8"/>
        <v>6403.916666666667</v>
      </c>
      <c r="N115" s="11">
        <f t="shared" si="8"/>
        <v>6309.083333333333</v>
      </c>
      <c r="O115" s="11">
        <f t="shared" si="8"/>
        <v>6445</v>
      </c>
      <c r="P115" s="68">
        <f>P113/12</f>
        <v>73371.416666666672</v>
      </c>
    </row>
    <row r="116" spans="1:16" ht="22.5" customHeight="1" x14ac:dyDescent="0.5">
      <c r="A116" s="9">
        <v>2</v>
      </c>
      <c r="B116" s="10" t="s">
        <v>9</v>
      </c>
      <c r="C116" s="4" t="s">
        <v>10</v>
      </c>
      <c r="D116" s="11">
        <v>1907</v>
      </c>
      <c r="E116" s="11">
        <v>1929</v>
      </c>
      <c r="F116" s="12">
        <v>1898</v>
      </c>
      <c r="G116" s="12">
        <v>1976</v>
      </c>
      <c r="H116" s="12">
        <v>1731</v>
      </c>
      <c r="I116" s="12">
        <v>2046</v>
      </c>
      <c r="J116" s="12">
        <v>1903</v>
      </c>
      <c r="K116" s="12">
        <v>1997</v>
      </c>
      <c r="L116" s="12">
        <v>1857</v>
      </c>
      <c r="M116" s="12">
        <v>2081</v>
      </c>
      <c r="N116" s="12">
        <v>2177</v>
      </c>
      <c r="O116" s="12">
        <v>2233</v>
      </c>
      <c r="P116" s="45">
        <f>SUM(D116:O116)</f>
        <v>23735</v>
      </c>
    </row>
    <row r="117" spans="1:16" ht="22.5" customHeight="1" x14ac:dyDescent="0.5">
      <c r="A117" s="9"/>
      <c r="B117" s="10"/>
      <c r="C117" s="4" t="s">
        <v>11</v>
      </c>
      <c r="D117" s="11">
        <v>7266</v>
      </c>
      <c r="E117" s="11">
        <v>7356</v>
      </c>
      <c r="F117" s="12">
        <v>7065</v>
      </c>
      <c r="G117" s="12">
        <v>6857</v>
      </c>
      <c r="H117" s="12">
        <v>6730</v>
      </c>
      <c r="I117" s="12">
        <v>7684</v>
      </c>
      <c r="J117" s="12">
        <v>7030</v>
      </c>
      <c r="K117" s="12">
        <v>6971</v>
      </c>
      <c r="L117" s="12">
        <v>7035</v>
      </c>
      <c r="M117" s="12">
        <v>7852</v>
      </c>
      <c r="N117" s="12">
        <v>7774</v>
      </c>
      <c r="O117" s="12">
        <v>8111</v>
      </c>
      <c r="P117" s="45">
        <f>SUM(D117:O117)</f>
        <v>87731</v>
      </c>
    </row>
    <row r="118" spans="1:16" ht="22.5" customHeight="1" x14ac:dyDescent="0.55000000000000004">
      <c r="A118" s="4">
        <v>3</v>
      </c>
      <c r="B118" s="19" t="s">
        <v>27</v>
      </c>
      <c r="C118" s="4" t="s">
        <v>13</v>
      </c>
      <c r="D118" s="69">
        <v>76.290322580645196</v>
      </c>
      <c r="E118" s="69">
        <v>79.8</v>
      </c>
      <c r="F118" s="69">
        <v>74.666666666666671</v>
      </c>
      <c r="G118" s="69">
        <v>72.55913978494624</v>
      </c>
      <c r="H118" s="69">
        <v>79.273809523809518</v>
      </c>
      <c r="I118" s="69">
        <v>81.408602150537632</v>
      </c>
      <c r="J118" s="69">
        <v>76.855555555555554</v>
      </c>
      <c r="K118" s="69">
        <v>73.505376344086017</v>
      </c>
      <c r="L118" s="69">
        <v>77.433333333333337</v>
      </c>
      <c r="M118" s="69">
        <v>82.741935483870961</v>
      </c>
      <c r="N118" s="20">
        <v>82.22</v>
      </c>
      <c r="O118" s="20">
        <v>88.94</v>
      </c>
      <c r="P118" s="46">
        <v>77.42</v>
      </c>
    </row>
    <row r="119" spans="1:16" ht="22.5" customHeight="1" x14ac:dyDescent="0.5">
      <c r="A119" s="4"/>
      <c r="B119" s="16" t="s">
        <v>14</v>
      </c>
      <c r="C119" s="4" t="s">
        <v>11</v>
      </c>
      <c r="D119" s="25">
        <v>3.8497015735214326</v>
      </c>
      <c r="E119" s="25">
        <v>3.8468130690948046</v>
      </c>
      <c r="F119" s="25">
        <v>3.7514856834143706</v>
      </c>
      <c r="G119" s="25">
        <v>3.5</v>
      </c>
      <c r="H119" s="25">
        <v>3.914756025867137</v>
      </c>
      <c r="I119" s="25">
        <v>3.7873936968484241</v>
      </c>
      <c r="J119" s="25">
        <v>3.7228202368137784</v>
      </c>
      <c r="K119" s="25">
        <v>3.5237113402061855</v>
      </c>
      <c r="L119" s="25">
        <v>4.0376593279258399</v>
      </c>
      <c r="M119" s="25">
        <v>3.8131813676907829</v>
      </c>
      <c r="N119" s="25">
        <v>3.6</v>
      </c>
      <c r="O119" s="25">
        <v>3.66</v>
      </c>
      <c r="P119" s="70">
        <v>3.77</v>
      </c>
    </row>
    <row r="120" spans="1:16" ht="22.5" customHeight="1" x14ac:dyDescent="0.5">
      <c r="A120" s="4">
        <v>5</v>
      </c>
      <c r="B120" s="19" t="s">
        <v>15</v>
      </c>
      <c r="C120" s="4" t="s">
        <v>13</v>
      </c>
      <c r="D120" s="20">
        <f t="shared" ref="D120:O120" si="9">(D123*100)/D116</f>
        <v>2.7267960146827477</v>
      </c>
      <c r="E120" s="20">
        <f t="shared" si="9"/>
        <v>2.0736132711249353</v>
      </c>
      <c r="F120" s="20">
        <f t="shared" si="9"/>
        <v>2.4236037934668073</v>
      </c>
      <c r="G120" s="20">
        <f t="shared" si="9"/>
        <v>1.6700404858299596</v>
      </c>
      <c r="H120" s="20">
        <f t="shared" si="9"/>
        <v>2.1374927787406124</v>
      </c>
      <c r="I120" s="20">
        <f t="shared" si="9"/>
        <v>1.6617790811339199</v>
      </c>
      <c r="J120" s="20">
        <f t="shared" si="9"/>
        <v>2.627430373095113</v>
      </c>
      <c r="K120" s="20">
        <f t="shared" si="9"/>
        <v>1.8027040560841261</v>
      </c>
      <c r="L120" s="20">
        <f t="shared" si="9"/>
        <v>2.8540656973613356</v>
      </c>
      <c r="M120" s="20">
        <f t="shared" si="9"/>
        <v>2.162421912542047</v>
      </c>
      <c r="N120" s="20">
        <f t="shared" si="9"/>
        <v>2.388608176389527</v>
      </c>
      <c r="O120" s="20">
        <f t="shared" si="9"/>
        <v>2.4182713837886252</v>
      </c>
      <c r="P120" s="46">
        <f>P123*100/P116</f>
        <v>2.2414156309247946</v>
      </c>
    </row>
    <row r="122" spans="1:16" ht="19.7" customHeight="1" x14ac:dyDescent="0.5">
      <c r="D122" s="49">
        <v>31</v>
      </c>
      <c r="E122" s="49">
        <v>30</v>
      </c>
      <c r="F122" s="49">
        <v>31</v>
      </c>
      <c r="G122" s="3">
        <v>31</v>
      </c>
      <c r="H122" s="3">
        <v>29</v>
      </c>
      <c r="I122" s="3">
        <v>31</v>
      </c>
      <c r="J122" s="3">
        <v>30</v>
      </c>
      <c r="K122" s="3">
        <v>31</v>
      </c>
      <c r="L122" s="3">
        <v>30</v>
      </c>
      <c r="M122" s="3">
        <v>31</v>
      </c>
      <c r="N122" s="3">
        <v>31</v>
      </c>
      <c r="O122" s="3">
        <v>30</v>
      </c>
    </row>
    <row r="123" spans="1:16" ht="19.7" customHeight="1" x14ac:dyDescent="0.5">
      <c r="A123" s="56"/>
      <c r="B123" s="57"/>
      <c r="C123" s="58" t="s">
        <v>22</v>
      </c>
      <c r="D123" s="59">
        <v>52</v>
      </c>
      <c r="E123" s="59">
        <v>40</v>
      </c>
      <c r="F123" s="59">
        <v>46</v>
      </c>
      <c r="G123" s="59">
        <v>33</v>
      </c>
      <c r="H123" s="59">
        <v>37</v>
      </c>
      <c r="I123" s="59">
        <v>34</v>
      </c>
      <c r="J123" s="59">
        <v>50</v>
      </c>
      <c r="K123" s="59">
        <v>36</v>
      </c>
      <c r="L123" s="59">
        <v>53</v>
      </c>
      <c r="M123" s="59">
        <v>45</v>
      </c>
      <c r="N123" s="59">
        <v>52</v>
      </c>
      <c r="O123" s="59">
        <v>54</v>
      </c>
      <c r="P123" s="61">
        <f>SUM(D123:O123)</f>
        <v>532</v>
      </c>
    </row>
    <row r="124" spans="1:16" ht="19.7" customHeight="1" x14ac:dyDescent="0.5"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1:16" ht="19.7" customHeight="1" x14ac:dyDescent="0.5">
      <c r="A125" s="66" t="s">
        <v>28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</row>
    <row r="126" spans="1:16" ht="19.7" customHeight="1" x14ac:dyDescent="0.5">
      <c r="A126" s="4" t="s">
        <v>1</v>
      </c>
      <c r="B126" s="4" t="s">
        <v>2</v>
      </c>
      <c r="C126" s="4" t="s">
        <v>3</v>
      </c>
      <c r="D126" s="39">
        <v>22920</v>
      </c>
      <c r="E126" s="39">
        <v>22951</v>
      </c>
      <c r="F126" s="39">
        <v>22981</v>
      </c>
      <c r="G126" s="39">
        <v>23012</v>
      </c>
      <c r="H126" s="39">
        <v>23043</v>
      </c>
      <c r="I126" s="39">
        <v>23071</v>
      </c>
      <c r="J126" s="39">
        <v>23102</v>
      </c>
      <c r="K126" s="39">
        <v>23132</v>
      </c>
      <c r="L126" s="39">
        <v>23163</v>
      </c>
      <c r="M126" s="39">
        <v>23193</v>
      </c>
      <c r="N126" s="39">
        <v>23224</v>
      </c>
      <c r="O126" s="39">
        <v>23255</v>
      </c>
      <c r="P126" s="67" t="s">
        <v>17</v>
      </c>
    </row>
    <row r="127" spans="1:16" ht="19.7" customHeight="1" x14ac:dyDescent="0.5">
      <c r="A127" s="9">
        <v>1</v>
      </c>
      <c r="B127" s="10" t="s">
        <v>4</v>
      </c>
      <c r="C127" s="4" t="s">
        <v>5</v>
      </c>
      <c r="D127" s="44">
        <v>8347</v>
      </c>
      <c r="E127" s="44">
        <v>7162</v>
      </c>
      <c r="F127" s="12">
        <v>5795</v>
      </c>
      <c r="G127" s="12">
        <v>50869</v>
      </c>
      <c r="H127" s="12">
        <v>28306</v>
      </c>
      <c r="I127" s="12">
        <v>18018</v>
      </c>
      <c r="J127" s="12">
        <v>7574</v>
      </c>
      <c r="K127" s="12">
        <v>9135</v>
      </c>
      <c r="L127" s="12">
        <v>10260</v>
      </c>
      <c r="M127" s="12">
        <v>8775</v>
      </c>
      <c r="N127" s="12">
        <v>9392</v>
      </c>
      <c r="O127" s="12">
        <v>8390</v>
      </c>
      <c r="P127" s="45">
        <f>SUM(D127:O127)</f>
        <v>172023</v>
      </c>
    </row>
    <row r="128" spans="1:16" ht="19.7" customHeight="1" x14ac:dyDescent="0.5">
      <c r="A128" s="9"/>
      <c r="B128" s="10"/>
      <c r="C128" s="4" t="s">
        <v>6</v>
      </c>
      <c r="D128" s="44">
        <v>79101</v>
      </c>
      <c r="E128" s="44">
        <v>75216</v>
      </c>
      <c r="F128" s="12">
        <v>67656</v>
      </c>
      <c r="G128" s="12">
        <v>81059</v>
      </c>
      <c r="H128" s="12">
        <v>76694</v>
      </c>
      <c r="I128" s="12">
        <v>71496</v>
      </c>
      <c r="J128" s="12">
        <v>46101</v>
      </c>
      <c r="K128" s="12">
        <v>56378</v>
      </c>
      <c r="L128" s="12">
        <v>66427</v>
      </c>
      <c r="M128" s="12">
        <v>65073</v>
      </c>
      <c r="N128" s="12">
        <v>75029</v>
      </c>
      <c r="O128" s="12">
        <v>70998</v>
      </c>
      <c r="P128" s="45">
        <f>SUM(D128:O128)</f>
        <v>831228</v>
      </c>
    </row>
    <row r="129" spans="1:17" ht="19.7" customHeight="1" x14ac:dyDescent="0.5">
      <c r="A129" s="9"/>
      <c r="B129" s="16" t="s">
        <v>8</v>
      </c>
      <c r="C129" s="4" t="s">
        <v>6</v>
      </c>
      <c r="D129" s="11">
        <f>D128/31</f>
        <v>2551.6451612903224</v>
      </c>
      <c r="E129" s="11">
        <f>E128/30</f>
        <v>2507.1999999999998</v>
      </c>
      <c r="F129" s="11">
        <f>F128/31</f>
        <v>2182.4516129032259</v>
      </c>
      <c r="G129" s="11">
        <f>G128/31</f>
        <v>2614.8064516129034</v>
      </c>
      <c r="H129" s="11">
        <f>H128/29</f>
        <v>2644.6206896551726</v>
      </c>
      <c r="I129" s="11">
        <f>I128/31</f>
        <v>2306.3225806451615</v>
      </c>
      <c r="J129" s="11">
        <f>J128/30</f>
        <v>1536.7</v>
      </c>
      <c r="K129" s="11">
        <f>K128/31</f>
        <v>1818.6451612903227</v>
      </c>
      <c r="L129" s="11">
        <f>L128/30</f>
        <v>2214.2333333333331</v>
      </c>
      <c r="M129" s="11">
        <f>M128/31</f>
        <v>2099.1290322580644</v>
      </c>
      <c r="N129" s="11">
        <f>N128/31</f>
        <v>2420.2903225806454</v>
      </c>
      <c r="O129" s="11">
        <f>O128/30</f>
        <v>2366.6</v>
      </c>
      <c r="P129" s="45">
        <f>P128/365</f>
        <v>2277.33698630137</v>
      </c>
    </row>
    <row r="130" spans="1:17" ht="19.7" customHeight="1" x14ac:dyDescent="0.5">
      <c r="A130" s="4"/>
      <c r="B130" s="16" t="s">
        <v>7</v>
      </c>
      <c r="C130" s="4" t="s">
        <v>6</v>
      </c>
      <c r="D130" s="11">
        <f>D128/12</f>
        <v>6591.75</v>
      </c>
      <c r="E130" s="11">
        <f t="shared" ref="E130:P130" si="10">E128/12</f>
        <v>6268</v>
      </c>
      <c r="F130" s="11">
        <f t="shared" si="10"/>
        <v>5638</v>
      </c>
      <c r="G130" s="11">
        <f t="shared" si="10"/>
        <v>6754.916666666667</v>
      </c>
      <c r="H130" s="11">
        <f t="shared" si="10"/>
        <v>6391.166666666667</v>
      </c>
      <c r="I130" s="11">
        <f t="shared" si="10"/>
        <v>5958</v>
      </c>
      <c r="J130" s="11">
        <f t="shared" si="10"/>
        <v>3841.75</v>
      </c>
      <c r="K130" s="11">
        <f t="shared" si="10"/>
        <v>4698.166666666667</v>
      </c>
      <c r="L130" s="11">
        <f t="shared" si="10"/>
        <v>5535.583333333333</v>
      </c>
      <c r="M130" s="11">
        <f t="shared" si="10"/>
        <v>5422.75</v>
      </c>
      <c r="N130" s="11">
        <f t="shared" si="10"/>
        <v>6252.416666666667</v>
      </c>
      <c r="O130" s="11">
        <f t="shared" si="10"/>
        <v>5916.5</v>
      </c>
      <c r="P130" s="68">
        <f t="shared" si="10"/>
        <v>69269</v>
      </c>
    </row>
    <row r="131" spans="1:17" ht="19.7" customHeight="1" x14ac:dyDescent="0.5">
      <c r="A131" s="9">
        <v>2</v>
      </c>
      <c r="B131" s="10" t="s">
        <v>9</v>
      </c>
      <c r="C131" s="4" t="s">
        <v>10</v>
      </c>
      <c r="D131" s="11">
        <v>2271</v>
      </c>
      <c r="E131" s="11">
        <v>2211</v>
      </c>
      <c r="F131" s="12">
        <v>2052</v>
      </c>
      <c r="G131" s="12">
        <v>2131</v>
      </c>
      <c r="H131" s="12">
        <v>2069</v>
      </c>
      <c r="I131" s="12">
        <v>2194</v>
      </c>
      <c r="J131" s="12">
        <v>1511</v>
      </c>
      <c r="K131" s="12">
        <v>1713</v>
      </c>
      <c r="L131" s="12">
        <v>1953</v>
      </c>
      <c r="M131" s="12">
        <v>1905</v>
      </c>
      <c r="N131" s="12">
        <v>2056</v>
      </c>
      <c r="O131" s="12">
        <v>2137</v>
      </c>
      <c r="P131" s="45">
        <f>SUM(D131:O131)</f>
        <v>24203</v>
      </c>
    </row>
    <row r="132" spans="1:17" ht="19.7" customHeight="1" x14ac:dyDescent="0.5">
      <c r="A132" s="9"/>
      <c r="B132" s="10"/>
      <c r="C132" s="4" t="s">
        <v>11</v>
      </c>
      <c r="D132" s="11">
        <v>8344</v>
      </c>
      <c r="E132" s="11">
        <v>8211</v>
      </c>
      <c r="F132" s="12">
        <v>7904</v>
      </c>
      <c r="G132" s="12">
        <v>7681</v>
      </c>
      <c r="H132" s="12">
        <v>7210</v>
      </c>
      <c r="I132" s="12">
        <v>8289</v>
      </c>
      <c r="J132" s="12">
        <v>5742</v>
      </c>
      <c r="K132" s="12">
        <v>6386</v>
      </c>
      <c r="L132" s="12">
        <v>7291</v>
      </c>
      <c r="M132" s="12">
        <v>7207</v>
      </c>
      <c r="N132" s="12">
        <v>7521</v>
      </c>
      <c r="O132" s="12">
        <v>7960</v>
      </c>
      <c r="P132" s="45">
        <f>SUM(D132:O132)</f>
        <v>89746</v>
      </c>
    </row>
    <row r="133" spans="1:17" ht="19.7" customHeight="1" x14ac:dyDescent="0.55000000000000004">
      <c r="A133" s="4">
        <v>3</v>
      </c>
      <c r="B133" s="19" t="s">
        <v>27</v>
      </c>
      <c r="C133" s="4" t="s">
        <v>13</v>
      </c>
      <c r="D133" s="69">
        <v>88.27</v>
      </c>
      <c r="E133" s="69">
        <v>89.39</v>
      </c>
      <c r="F133" s="69">
        <v>83.92</v>
      </c>
      <c r="G133" s="69">
        <v>81.31</v>
      </c>
      <c r="H133" s="69">
        <v>81.17</v>
      </c>
      <c r="I133" s="69">
        <v>87.18</v>
      </c>
      <c r="J133" s="69">
        <v>62.06</v>
      </c>
      <c r="K133" s="69">
        <v>67.48</v>
      </c>
      <c r="L133" s="69">
        <v>79.92</v>
      </c>
      <c r="M133" s="69">
        <v>76.400000000000006</v>
      </c>
      <c r="N133" s="20">
        <v>79.709999999999994</v>
      </c>
      <c r="O133" s="20">
        <v>87.03</v>
      </c>
      <c r="P133" s="46">
        <v>80.319999999999993</v>
      </c>
    </row>
    <row r="134" spans="1:17" ht="19.7" customHeight="1" x14ac:dyDescent="0.5">
      <c r="A134" s="4"/>
      <c r="B134" s="16" t="s">
        <v>14</v>
      </c>
      <c r="C134" s="4" t="s">
        <v>11</v>
      </c>
      <c r="D134" s="25">
        <v>3.7</v>
      </c>
      <c r="E134" s="25">
        <v>3.75</v>
      </c>
      <c r="F134" s="25">
        <v>3.88</v>
      </c>
      <c r="G134" s="25">
        <v>3.63</v>
      </c>
      <c r="H134" s="25">
        <v>3.5</v>
      </c>
      <c r="I134" s="25">
        <v>3.82</v>
      </c>
      <c r="J134" s="25">
        <v>3.86</v>
      </c>
      <c r="K134" s="25">
        <v>3.76</v>
      </c>
      <c r="L134" s="25">
        <v>3.76</v>
      </c>
      <c r="M134" s="25">
        <v>3.82</v>
      </c>
      <c r="N134" s="25">
        <v>3.68</v>
      </c>
      <c r="O134" s="25">
        <v>3.76</v>
      </c>
      <c r="P134" s="70">
        <v>3.74</v>
      </c>
    </row>
    <row r="135" spans="1:17" ht="19.7" customHeight="1" x14ac:dyDescent="0.5">
      <c r="A135" s="4"/>
      <c r="B135" s="16" t="s">
        <v>29</v>
      </c>
      <c r="C135" s="4" t="s">
        <v>10</v>
      </c>
      <c r="D135" s="71">
        <f>D131/31</f>
        <v>73.258064516129039</v>
      </c>
      <c r="E135" s="71">
        <f>E131/30</f>
        <v>73.7</v>
      </c>
      <c r="F135" s="71">
        <f>F131/31</f>
        <v>66.193548387096769</v>
      </c>
      <c r="G135" s="71">
        <f>G131/31</f>
        <v>68.741935483870961</v>
      </c>
      <c r="H135" s="71">
        <f>H131/29</f>
        <v>71.34482758620689</v>
      </c>
      <c r="I135" s="71">
        <f>I131/31</f>
        <v>70.774193548387103</v>
      </c>
      <c r="J135" s="71">
        <f>J131/30</f>
        <v>50.366666666666667</v>
      </c>
      <c r="K135" s="71">
        <f>K131/31</f>
        <v>55.258064516129032</v>
      </c>
      <c r="L135" s="71">
        <f>L131/30</f>
        <v>65.099999999999994</v>
      </c>
      <c r="M135" s="71">
        <f>M131/31</f>
        <v>61.451612903225808</v>
      </c>
      <c r="N135" s="71">
        <f>N131/31</f>
        <v>66.322580645161295</v>
      </c>
      <c r="O135" s="71">
        <f>O131/30</f>
        <v>71.233333333333334</v>
      </c>
      <c r="P135" s="72">
        <f>SUM(D135:O135)</f>
        <v>793.74482758620695</v>
      </c>
      <c r="Q135" s="73">
        <f>P135/12</f>
        <v>66.145402298850584</v>
      </c>
    </row>
    <row r="136" spans="1:17" ht="19.7" customHeight="1" x14ac:dyDescent="0.5">
      <c r="A136" s="4">
        <v>5</v>
      </c>
      <c r="B136" s="19" t="s">
        <v>15</v>
      </c>
      <c r="C136" s="4" t="s">
        <v>13</v>
      </c>
      <c r="D136" s="20">
        <f t="shared" ref="D136:O136" si="11">(D139*100)/D131</f>
        <v>2.0695728753852927</v>
      </c>
      <c r="E136" s="20">
        <f t="shared" si="11"/>
        <v>1.8995929443690638</v>
      </c>
      <c r="F136" s="20">
        <f t="shared" si="11"/>
        <v>1.9005847953216375</v>
      </c>
      <c r="G136" s="20">
        <f t="shared" si="11"/>
        <v>2.674800563115908</v>
      </c>
      <c r="H136" s="20">
        <f t="shared" si="11"/>
        <v>1.8366360560657322</v>
      </c>
      <c r="I136" s="20">
        <f t="shared" si="11"/>
        <v>1.5952597994530537</v>
      </c>
      <c r="J136" s="20">
        <f>(J139*100)/J131</f>
        <v>3.0443414956982129</v>
      </c>
      <c r="K136" s="20">
        <f t="shared" si="11"/>
        <v>1.9264448336252189</v>
      </c>
      <c r="L136" s="20">
        <f t="shared" si="11"/>
        <v>1.6897081413210446</v>
      </c>
      <c r="M136" s="20">
        <f t="shared" si="11"/>
        <v>1.9422572178477691</v>
      </c>
      <c r="N136" s="20">
        <f t="shared" si="11"/>
        <v>1.6050583657587549</v>
      </c>
      <c r="O136" s="20">
        <f t="shared" si="11"/>
        <v>2.2929340196537202</v>
      </c>
      <c r="P136" s="46">
        <f>P139*100/P131</f>
        <v>2.0204106928893113</v>
      </c>
    </row>
    <row r="138" spans="1:17" ht="19.7" customHeight="1" x14ac:dyDescent="0.5">
      <c r="D138" s="74">
        <v>31</v>
      </c>
      <c r="E138" s="74">
        <v>30</v>
      </c>
      <c r="F138" s="74">
        <v>31</v>
      </c>
      <c r="G138" s="75">
        <v>31</v>
      </c>
      <c r="H138" s="75">
        <v>29</v>
      </c>
      <c r="I138" s="75">
        <v>31</v>
      </c>
      <c r="J138" s="75">
        <v>30</v>
      </c>
      <c r="K138" s="75">
        <v>31</v>
      </c>
      <c r="L138" s="75">
        <v>30</v>
      </c>
      <c r="M138" s="75">
        <v>31</v>
      </c>
      <c r="N138" s="75">
        <v>31</v>
      </c>
      <c r="O138" s="75">
        <v>30</v>
      </c>
      <c r="P138" s="76">
        <v>366</v>
      </c>
    </row>
    <row r="139" spans="1:17" ht="19.7" customHeight="1" x14ac:dyDescent="0.5">
      <c r="A139" s="56"/>
      <c r="B139" s="57"/>
      <c r="C139" s="58" t="s">
        <v>22</v>
      </c>
      <c r="D139" s="77">
        <v>47</v>
      </c>
      <c r="E139" s="77">
        <v>42</v>
      </c>
      <c r="F139" s="77">
        <v>39</v>
      </c>
      <c r="G139" s="77">
        <v>57</v>
      </c>
      <c r="H139" s="77">
        <v>38</v>
      </c>
      <c r="I139" s="77">
        <v>35</v>
      </c>
      <c r="J139" s="77">
        <v>46</v>
      </c>
      <c r="K139" s="77">
        <v>33</v>
      </c>
      <c r="L139" s="77">
        <v>33</v>
      </c>
      <c r="M139" s="77">
        <v>37</v>
      </c>
      <c r="N139" s="77">
        <v>33</v>
      </c>
      <c r="O139" s="77">
        <v>49</v>
      </c>
      <c r="P139" s="78">
        <f>SUM(D139:O139)</f>
        <v>489</v>
      </c>
    </row>
    <row r="141" spans="1:17" ht="19.7" customHeight="1" x14ac:dyDescent="0.5">
      <c r="A141" s="66" t="s">
        <v>30</v>
      </c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</row>
    <row r="142" spans="1:17" ht="19.7" customHeight="1" x14ac:dyDescent="0.5">
      <c r="A142" s="4" t="s">
        <v>1</v>
      </c>
      <c r="B142" s="4" t="s">
        <v>2</v>
      </c>
      <c r="C142" s="4" t="s">
        <v>3</v>
      </c>
      <c r="D142" s="39">
        <v>23285</v>
      </c>
      <c r="E142" s="39">
        <v>23316</v>
      </c>
      <c r="F142" s="39">
        <v>23346</v>
      </c>
      <c r="G142" s="39">
        <v>23377</v>
      </c>
      <c r="H142" s="39">
        <v>23408</v>
      </c>
      <c r="I142" s="39">
        <v>23437</v>
      </c>
      <c r="J142" s="39">
        <v>23468</v>
      </c>
      <c r="K142" s="39">
        <v>23498</v>
      </c>
      <c r="L142" s="39">
        <v>23529</v>
      </c>
      <c r="M142" s="39">
        <v>23559</v>
      </c>
      <c r="N142" s="39">
        <v>23590</v>
      </c>
      <c r="O142" s="39">
        <v>23621</v>
      </c>
      <c r="P142" s="67" t="s">
        <v>17</v>
      </c>
    </row>
    <row r="143" spans="1:17" ht="19.7" customHeight="1" x14ac:dyDescent="0.5">
      <c r="A143" s="9">
        <v>1</v>
      </c>
      <c r="B143" s="10" t="s">
        <v>4</v>
      </c>
      <c r="C143" s="4" t="s">
        <v>5</v>
      </c>
      <c r="D143" s="44">
        <v>7849</v>
      </c>
      <c r="E143" s="44">
        <v>7971</v>
      </c>
      <c r="F143" s="12">
        <v>6306</v>
      </c>
      <c r="G143" s="12">
        <v>33379</v>
      </c>
      <c r="H143" s="12">
        <v>22863</v>
      </c>
      <c r="I143" s="12">
        <v>27099</v>
      </c>
      <c r="J143" s="12">
        <v>19308</v>
      </c>
      <c r="K143" s="12">
        <v>9925</v>
      </c>
      <c r="L143" s="12"/>
      <c r="M143" s="12"/>
      <c r="N143" s="12"/>
      <c r="O143" s="12"/>
      <c r="P143" s="45">
        <f>SUM(D143:O143)</f>
        <v>134700</v>
      </c>
    </row>
    <row r="144" spans="1:17" ht="19.7" customHeight="1" x14ac:dyDescent="0.5">
      <c r="A144" s="9"/>
      <c r="B144" s="10"/>
      <c r="C144" s="4" t="s">
        <v>6</v>
      </c>
      <c r="D144" s="44">
        <v>70949</v>
      </c>
      <c r="E144" s="44">
        <v>73006</v>
      </c>
      <c r="F144" s="12">
        <v>61492</v>
      </c>
      <c r="G144" s="12">
        <v>52213</v>
      </c>
      <c r="H144" s="12">
        <v>51922</v>
      </c>
      <c r="I144" s="12">
        <v>81623</v>
      </c>
      <c r="J144" s="12">
        <v>73355</v>
      </c>
      <c r="K144" s="12">
        <v>63417</v>
      </c>
      <c r="L144" s="12"/>
      <c r="M144" s="12"/>
      <c r="N144" s="12"/>
      <c r="O144" s="12"/>
      <c r="P144" s="45">
        <f>SUM(D144:O144)</f>
        <v>527977</v>
      </c>
    </row>
    <row r="145" spans="1:17" ht="19.7" customHeight="1" x14ac:dyDescent="0.5">
      <c r="A145" s="9"/>
      <c r="B145" s="16" t="s">
        <v>8</v>
      </c>
      <c r="C145" s="4" t="s">
        <v>6</v>
      </c>
      <c r="D145" s="11">
        <f>D144/31</f>
        <v>2288.6774193548385</v>
      </c>
      <c r="E145" s="11">
        <f>E144/30</f>
        <v>2433.5333333333333</v>
      </c>
      <c r="F145" s="11">
        <f>F144/31</f>
        <v>1983.6129032258063</v>
      </c>
      <c r="G145" s="11">
        <f>G144/31</f>
        <v>1684.2903225806451</v>
      </c>
      <c r="H145" s="11">
        <f>H144/29</f>
        <v>1790.4137931034484</v>
      </c>
      <c r="I145" s="11">
        <f>I144/31</f>
        <v>2633</v>
      </c>
      <c r="J145" s="11">
        <f>J144/30</f>
        <v>2445.1666666666665</v>
      </c>
      <c r="K145" s="11">
        <f>K144/31</f>
        <v>2045.7096774193549</v>
      </c>
      <c r="L145" s="11">
        <f>L144/30</f>
        <v>0</v>
      </c>
      <c r="M145" s="11">
        <f>M144/31</f>
        <v>0</v>
      </c>
      <c r="N145" s="11">
        <f>N144/31</f>
        <v>0</v>
      </c>
      <c r="O145" s="11">
        <f>O144/30</f>
        <v>0</v>
      </c>
      <c r="P145" s="45">
        <f>P144/183</f>
        <v>2885.1202185792349</v>
      </c>
    </row>
    <row r="146" spans="1:17" ht="19.7" customHeight="1" x14ac:dyDescent="0.5">
      <c r="A146" s="4"/>
      <c r="B146" s="16" t="s">
        <v>7</v>
      </c>
      <c r="C146" s="4" t="s">
        <v>6</v>
      </c>
      <c r="D146" s="11">
        <f>D144/12</f>
        <v>5912.416666666667</v>
      </c>
      <c r="E146" s="11">
        <f t="shared" ref="E146:P146" si="12">E144/12</f>
        <v>6083.833333333333</v>
      </c>
      <c r="F146" s="11">
        <f t="shared" si="12"/>
        <v>5124.333333333333</v>
      </c>
      <c r="G146" s="11">
        <f t="shared" si="12"/>
        <v>4351.083333333333</v>
      </c>
      <c r="H146" s="11">
        <f t="shared" si="12"/>
        <v>4326.833333333333</v>
      </c>
      <c r="I146" s="11">
        <f t="shared" si="12"/>
        <v>6801.916666666667</v>
      </c>
      <c r="J146" s="11">
        <f t="shared" si="12"/>
        <v>6112.916666666667</v>
      </c>
      <c r="K146" s="11">
        <f t="shared" si="12"/>
        <v>5284.75</v>
      </c>
      <c r="L146" s="11">
        <f t="shared" si="12"/>
        <v>0</v>
      </c>
      <c r="M146" s="11">
        <f t="shared" si="12"/>
        <v>0</v>
      </c>
      <c r="N146" s="11">
        <f t="shared" si="12"/>
        <v>0</v>
      </c>
      <c r="O146" s="11">
        <f t="shared" si="12"/>
        <v>0</v>
      </c>
      <c r="P146" s="68">
        <f t="shared" si="12"/>
        <v>43998.083333333336</v>
      </c>
    </row>
    <row r="147" spans="1:17" ht="19.7" customHeight="1" x14ac:dyDescent="0.5">
      <c r="A147" s="9">
        <v>2</v>
      </c>
      <c r="B147" s="10" t="s">
        <v>9</v>
      </c>
      <c r="C147" s="4" t="s">
        <v>10</v>
      </c>
      <c r="D147" s="11">
        <v>2226</v>
      </c>
      <c r="E147" s="11">
        <v>2140</v>
      </c>
      <c r="F147" s="12">
        <v>1838</v>
      </c>
      <c r="G147" s="12">
        <v>1472</v>
      </c>
      <c r="H147" s="12">
        <v>1574</v>
      </c>
      <c r="I147" s="12">
        <v>1979</v>
      </c>
      <c r="J147" s="12">
        <v>1699</v>
      </c>
      <c r="K147" s="12">
        <v>1689</v>
      </c>
      <c r="L147" s="12"/>
      <c r="M147" s="12"/>
      <c r="N147" s="12"/>
      <c r="O147" s="12"/>
      <c r="P147" s="45">
        <f>SUM(D147:O147)</f>
        <v>14617</v>
      </c>
    </row>
    <row r="148" spans="1:17" ht="19.5" customHeight="1" x14ac:dyDescent="0.5">
      <c r="A148" s="9"/>
      <c r="B148" s="10"/>
      <c r="C148" s="4" t="s">
        <v>11</v>
      </c>
      <c r="D148" s="11">
        <v>8469</v>
      </c>
      <c r="E148" s="11">
        <v>7874</v>
      </c>
      <c r="F148" s="12">
        <v>7151</v>
      </c>
      <c r="G148" s="12">
        <v>5559</v>
      </c>
      <c r="H148" s="12">
        <v>6641</v>
      </c>
      <c r="I148" s="12">
        <v>7603</v>
      </c>
      <c r="J148" s="12">
        <v>6630</v>
      </c>
      <c r="K148" s="12">
        <v>7504</v>
      </c>
      <c r="L148" s="12"/>
      <c r="M148" s="12"/>
      <c r="N148" s="12"/>
      <c r="O148" s="12"/>
      <c r="P148" s="45">
        <f>SUM(D148:O148)</f>
        <v>57431</v>
      </c>
    </row>
    <row r="149" spans="1:17" ht="19.7" customHeight="1" x14ac:dyDescent="0.55000000000000004">
      <c r="A149" s="4">
        <v>3</v>
      </c>
      <c r="B149" s="19" t="s">
        <v>27</v>
      </c>
      <c r="C149" s="4" t="s">
        <v>13</v>
      </c>
      <c r="D149" s="69">
        <v>91.06</v>
      </c>
      <c r="E149" s="69">
        <v>87.49</v>
      </c>
      <c r="F149" s="69">
        <v>76.89</v>
      </c>
      <c r="G149" s="69">
        <v>59.77</v>
      </c>
      <c r="H149" s="69">
        <v>76.33</v>
      </c>
      <c r="I149" s="69">
        <v>81.75</v>
      </c>
      <c r="J149" s="69">
        <v>73.67</v>
      </c>
      <c r="K149" s="69">
        <v>80.680000000000007</v>
      </c>
      <c r="L149" s="69"/>
      <c r="M149" s="69"/>
      <c r="N149" s="20"/>
      <c r="O149" s="20"/>
      <c r="P149" s="46">
        <v>78.5</v>
      </c>
    </row>
    <row r="150" spans="1:17" ht="19.7" customHeight="1" x14ac:dyDescent="0.5">
      <c r="A150" s="4"/>
      <c r="B150" s="16" t="s">
        <v>14</v>
      </c>
      <c r="C150" s="4" t="s">
        <v>11</v>
      </c>
      <c r="D150" s="25">
        <v>3.8</v>
      </c>
      <c r="E150" s="25">
        <v>3.68</v>
      </c>
      <c r="F150" s="25">
        <v>3.89</v>
      </c>
      <c r="G150" s="25">
        <v>3.78</v>
      </c>
      <c r="H150" s="25">
        <v>4.22</v>
      </c>
      <c r="I150" s="25">
        <v>3.84</v>
      </c>
      <c r="J150" s="25">
        <v>3.9</v>
      </c>
      <c r="K150" s="25">
        <v>4.4400000000000004</v>
      </c>
      <c r="L150" s="25"/>
      <c r="M150" s="25"/>
      <c r="N150" s="25"/>
      <c r="O150" s="25"/>
      <c r="P150" s="70">
        <v>3.86</v>
      </c>
    </row>
    <row r="151" spans="1:17" ht="19.7" customHeight="1" x14ac:dyDescent="0.5">
      <c r="A151" s="4"/>
      <c r="B151" s="16" t="s">
        <v>29</v>
      </c>
      <c r="C151" s="4" t="s">
        <v>10</v>
      </c>
      <c r="D151" s="71">
        <f>D147/31</f>
        <v>71.806451612903231</v>
      </c>
      <c r="E151" s="71">
        <f>E147/30</f>
        <v>71.333333333333329</v>
      </c>
      <c r="F151" s="71">
        <f>F147/31</f>
        <v>59.29032258064516</v>
      </c>
      <c r="G151" s="71">
        <f>G147/31</f>
        <v>47.483870967741936</v>
      </c>
      <c r="H151" s="71">
        <f>H147/29</f>
        <v>54.275862068965516</v>
      </c>
      <c r="I151" s="71">
        <f>I147/31</f>
        <v>63.838709677419352</v>
      </c>
      <c r="J151" s="71">
        <f>J147/30</f>
        <v>56.633333333333333</v>
      </c>
      <c r="K151" s="71">
        <f>K147/31</f>
        <v>54.483870967741936</v>
      </c>
      <c r="L151" s="71">
        <f>L147/30</f>
        <v>0</v>
      </c>
      <c r="M151" s="71">
        <f>M147/31</f>
        <v>0</v>
      </c>
      <c r="N151" s="71">
        <f>N147/31</f>
        <v>0</v>
      </c>
      <c r="O151" s="71">
        <f>O147/30</f>
        <v>0</v>
      </c>
      <c r="P151" s="72">
        <f>SUM(D151:O151)</f>
        <v>479.14575454208375</v>
      </c>
      <c r="Q151" s="73">
        <f>P151/12</f>
        <v>39.928812878506982</v>
      </c>
    </row>
    <row r="152" spans="1:17" ht="19.7" customHeight="1" x14ac:dyDescent="0.5">
      <c r="A152" s="4">
        <v>5</v>
      </c>
      <c r="B152" s="19" t="s">
        <v>15</v>
      </c>
      <c r="C152" s="4" t="s">
        <v>13</v>
      </c>
      <c r="D152" s="20">
        <f t="shared" ref="D152:O152" si="13">(D155*100)/D147</f>
        <v>2.0215633423180592</v>
      </c>
      <c r="E152" s="20">
        <f t="shared" si="13"/>
        <v>2.0093457943925235</v>
      </c>
      <c r="F152" s="20">
        <f t="shared" si="13"/>
        <v>2.5027203482045701</v>
      </c>
      <c r="G152" s="20">
        <f t="shared" si="13"/>
        <v>2.5815217391304346</v>
      </c>
      <c r="H152" s="20">
        <f t="shared" si="13"/>
        <v>2.3506988564167726</v>
      </c>
      <c r="I152" s="20">
        <f t="shared" si="13"/>
        <v>2.2233451237998989</v>
      </c>
      <c r="J152" s="20">
        <f t="shared" si="13"/>
        <v>2.5309005297233669</v>
      </c>
      <c r="K152" s="20">
        <f t="shared" si="13"/>
        <v>3.197158081705151</v>
      </c>
      <c r="L152" s="20" t="e">
        <f t="shared" si="13"/>
        <v>#DIV/0!</v>
      </c>
      <c r="M152" s="20" t="e">
        <f t="shared" si="13"/>
        <v>#DIV/0!</v>
      </c>
      <c r="N152" s="20" t="e">
        <f t="shared" si="13"/>
        <v>#DIV/0!</v>
      </c>
      <c r="O152" s="20" t="e">
        <f t="shared" si="13"/>
        <v>#DIV/0!</v>
      </c>
      <c r="P152" s="46">
        <f>P155*100/P147</f>
        <v>2.3944721899158514</v>
      </c>
    </row>
    <row r="154" spans="1:17" ht="19.7" customHeight="1" x14ac:dyDescent="0.5">
      <c r="D154" s="74">
        <v>31</v>
      </c>
      <c r="E154" s="74">
        <v>30</v>
      </c>
      <c r="F154" s="74">
        <v>31</v>
      </c>
      <c r="G154" s="75">
        <v>31</v>
      </c>
      <c r="H154" s="75">
        <v>29</v>
      </c>
      <c r="I154" s="75">
        <v>31</v>
      </c>
      <c r="J154" s="75">
        <v>30</v>
      </c>
      <c r="K154" s="75">
        <v>31</v>
      </c>
      <c r="L154" s="75">
        <v>30</v>
      </c>
      <c r="M154" s="75">
        <v>31</v>
      </c>
      <c r="N154" s="75">
        <v>31</v>
      </c>
      <c r="O154" s="75">
        <v>30</v>
      </c>
      <c r="P154" s="76">
        <v>366</v>
      </c>
    </row>
    <row r="155" spans="1:17" ht="19.7" customHeight="1" x14ac:dyDescent="0.5">
      <c r="A155" s="56"/>
      <c r="B155" s="57"/>
      <c r="C155" s="58" t="s">
        <v>22</v>
      </c>
      <c r="D155" s="77">
        <v>45</v>
      </c>
      <c r="E155" s="77">
        <v>43</v>
      </c>
      <c r="F155" s="77">
        <v>46</v>
      </c>
      <c r="G155" s="77">
        <v>38</v>
      </c>
      <c r="H155" s="77">
        <v>37</v>
      </c>
      <c r="I155" s="77">
        <v>44</v>
      </c>
      <c r="J155" s="77">
        <v>43</v>
      </c>
      <c r="K155" s="77">
        <v>54</v>
      </c>
      <c r="L155" s="77"/>
      <c r="M155" s="77"/>
      <c r="N155" s="77"/>
      <c r="O155" s="77"/>
      <c r="P155" s="78">
        <f>SUM(D155:O155)</f>
        <v>350</v>
      </c>
    </row>
  </sheetData>
  <mergeCells count="49">
    <mergeCell ref="A143:A145"/>
    <mergeCell ref="B143:B144"/>
    <mergeCell ref="A147:A148"/>
    <mergeCell ref="B147:B148"/>
    <mergeCell ref="A125:P125"/>
    <mergeCell ref="A127:A129"/>
    <mergeCell ref="B127:B128"/>
    <mergeCell ref="A131:A132"/>
    <mergeCell ref="B131:B132"/>
    <mergeCell ref="A141:P141"/>
    <mergeCell ref="A101:A102"/>
    <mergeCell ref="B101:B102"/>
    <mergeCell ref="A110:P110"/>
    <mergeCell ref="A112:A114"/>
    <mergeCell ref="B112:B113"/>
    <mergeCell ref="A116:A117"/>
    <mergeCell ref="B116:B117"/>
    <mergeCell ref="A83:A85"/>
    <mergeCell ref="B83:B84"/>
    <mergeCell ref="A86:A87"/>
    <mergeCell ref="B86:B87"/>
    <mergeCell ref="A96:P96"/>
    <mergeCell ref="A98:A100"/>
    <mergeCell ref="B98:B99"/>
    <mergeCell ref="A57:A58"/>
    <mergeCell ref="B57:B58"/>
    <mergeCell ref="A69:A71"/>
    <mergeCell ref="B69:B70"/>
    <mergeCell ref="A72:A73"/>
    <mergeCell ref="B72:B73"/>
    <mergeCell ref="A40:A42"/>
    <mergeCell ref="B40:B41"/>
    <mergeCell ref="A43:A44"/>
    <mergeCell ref="B43:B44"/>
    <mergeCell ref="A54:A56"/>
    <mergeCell ref="B54:B55"/>
    <mergeCell ref="A21:A22"/>
    <mergeCell ref="B21:B22"/>
    <mergeCell ref="A29:A31"/>
    <mergeCell ref="B29:B30"/>
    <mergeCell ref="A32:A33"/>
    <mergeCell ref="B32:B33"/>
    <mergeCell ref="A1:I1"/>
    <mergeCell ref="A3:A6"/>
    <mergeCell ref="B3:B4"/>
    <mergeCell ref="A7:A8"/>
    <mergeCell ref="B7:B8"/>
    <mergeCell ref="A18:A20"/>
    <mergeCell ref="B18:B19"/>
  </mergeCells>
  <printOptions gridLines="1"/>
  <pageMargins left="0.74803149606299213" right="0.47244094488188981" top="0.98425196850393704" bottom="0.98425196850393704" header="0.51181102362204722" footer="0.51181102362204722"/>
  <pageSetup paperSize="9" scale="2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สถิติ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2021-06-29T01:18:26Z</dcterms:created>
  <dcterms:modified xsi:type="dcterms:W3CDTF">2021-06-29T01:19:58Z</dcterms:modified>
</cp:coreProperties>
</file>